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omments1.xml" ContentType="application/vnd.openxmlformats-officedocument.spreadsheetml.comments+xml"/>
  <Override PartName="/xl/customProperty3.bin" ContentType="application/vnd.openxmlformats-officedocument.spreadsheetml.customProperty"/>
  <Override PartName="/xl/comments2.xml" ContentType="application/vnd.openxmlformats-officedocument.spreadsheetml.comments+xml"/>
  <Override PartName="/xl/customProperty4.bin" ContentType="application/vnd.openxmlformats-officedocument.spreadsheetml.customProperty"/>
  <Override PartName="/xl/comments3.xml" ContentType="application/vnd.openxmlformats-officedocument.spreadsheetml.comments+xml"/>
  <Override PartName="/xl/customProperty5.bin" ContentType="application/vnd.openxmlformats-officedocument.spreadsheetml.customProperty"/>
  <Override PartName="/xl/comments4.xml" ContentType="application/vnd.openxmlformats-officedocument.spreadsheetml.comments+xml"/>
  <Override PartName="/xl/customProperty6.bin" ContentType="application/vnd.openxmlformats-officedocument.spreadsheetml.customProperty"/>
  <Override PartName="/xl/drawings/drawing1.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comments5.xml" ContentType="application/vnd.openxmlformats-officedocument.spreadsheetml.comments+xml"/>
  <Override PartName="/xl/customProperty9.bin" ContentType="application/vnd.openxmlformats-officedocument.spreadsheetml.customProperty"/>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U:\web-temp\"/>
    </mc:Choice>
  </mc:AlternateContent>
  <xr:revisionPtr revIDLastSave="0" documentId="8_{0DE67ACB-E264-4EAB-85B5-10A461C1CD81}" xr6:coauthVersionLast="45" xr6:coauthVersionMax="45" xr10:uidLastSave="{00000000-0000-0000-0000-000000000000}"/>
  <bookViews>
    <workbookView xWindow="615" yWindow="1440" windowWidth="19050" windowHeight="14490" xr2:uid="{00000000-000D-0000-FFFF-FFFF00000000}"/>
  </bookViews>
  <sheets>
    <sheet name="Summary and sign-off" sheetId="13" r:id="rId1"/>
    <sheet name="Travel" sheetId="1" r:id="rId2"/>
    <sheet name="Hospitality" sheetId="2" r:id="rId3"/>
    <sheet name="All other expenses" sheetId="3" r:id="rId4"/>
    <sheet name="Gifts and benefits" sheetId="4" r:id="rId5"/>
    <sheet name="Reconciliation" sheetId="16" state="hidden" r:id="rId6"/>
    <sheet name="Taxis" sheetId="17" state="hidden" r:id="rId7"/>
    <sheet name="Guidance for agencies" sheetId="5" r:id="rId8"/>
    <sheet name="Line items" sheetId="14" state="hidden" r:id="rId9"/>
  </sheets>
  <definedNames>
    <definedName name="_xlnm._FilterDatabase" localSheetId="8" hidden="1">'Line items'!$A$1:$O$650</definedName>
    <definedName name="_xlnm.Print_Area" localSheetId="3">'All other expenses'!$A$1:$E$31</definedName>
    <definedName name="_xlnm.Print_Area" localSheetId="4">'Gifts and benefits'!$A$1:$F$35</definedName>
    <definedName name="_xlnm.Print_Area" localSheetId="7">'Guidance for agencies'!$A$1:$A$58</definedName>
    <definedName name="_xlnm.Print_Area" localSheetId="2">Hospitality!$A$1:$E$43</definedName>
    <definedName name="_xlnm.Print_Area" localSheetId="0">'Summary and sign-off'!$A$1:$F$23</definedName>
    <definedName name="_xlnm.Print_Area" localSheetId="1">Travel!$A$1:$E$100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4" i="1" l="1"/>
  <c r="B26" i="1"/>
  <c r="B32" i="1"/>
  <c r="B30" i="1"/>
  <c r="B52" i="1"/>
  <c r="B35" i="1"/>
  <c r="B63" i="1"/>
  <c r="B41" i="1"/>
  <c r="B61" i="1"/>
  <c r="B23" i="2" l="1"/>
  <c r="B28" i="1" l="1"/>
  <c r="B29" i="1"/>
  <c r="B85" i="1"/>
  <c r="E36" i="16"/>
  <c r="E35" i="16"/>
  <c r="B25" i="1"/>
  <c r="B58" i="1" l="1"/>
  <c r="B56" i="1"/>
  <c r="B55" i="1" l="1"/>
  <c r="B60" i="1"/>
  <c r="E34" i="16" l="1"/>
  <c r="B14" i="1" l="1"/>
  <c r="B37" i="1"/>
  <c r="D24" i="4" l="1"/>
  <c r="C25" i="3"/>
  <c r="C36" i="2"/>
  <c r="C71" i="1"/>
  <c r="C89" i="1"/>
  <c r="C19" i="1"/>
  <c r="B6" i="13" l="1"/>
  <c r="E59" i="13"/>
  <c r="C59" i="13"/>
  <c r="C26" i="4"/>
  <c r="F13" i="13" s="1"/>
  <c r="C25" i="4"/>
  <c r="F12" i="13" s="1"/>
  <c r="B59" i="13" l="1"/>
  <c r="B58" i="13"/>
  <c r="D58" i="13"/>
  <c r="B57" i="13"/>
  <c r="D57" i="13"/>
  <c r="D56" i="13"/>
  <c r="B56" i="13"/>
  <c r="D55" i="13"/>
  <c r="B55" i="13"/>
  <c r="D54" i="13"/>
  <c r="B54" i="13"/>
  <c r="B2" i="4"/>
  <c r="B3" i="4"/>
  <c r="B2" i="3"/>
  <c r="B3" i="3"/>
  <c r="B2" i="2"/>
  <c r="B3" i="2"/>
  <c r="B2" i="1"/>
  <c r="B3" i="1"/>
  <c r="F57" i="13" l="1"/>
  <c r="D36" i="2" s="1"/>
  <c r="F59" i="13"/>
  <c r="E24" i="4" s="1"/>
  <c r="F58" i="13"/>
  <c r="D25" i="3" s="1"/>
  <c r="F56" i="13"/>
  <c r="D89" i="1" s="1"/>
  <c r="F55" i="13"/>
  <c r="D71" i="1" s="1"/>
  <c r="F54" i="13"/>
  <c r="D19" i="1" s="1"/>
  <c r="C13" i="13"/>
  <c r="C12" i="13"/>
  <c r="C11" i="13"/>
  <c r="C16" i="13" l="1"/>
  <c r="C17" i="13"/>
  <c r="B5" i="4" l="1"/>
  <c r="B4" i="4"/>
  <c r="B5" i="3"/>
  <c r="B4" i="3"/>
  <c r="B5" i="2"/>
  <c r="B4" i="2"/>
  <c r="B5" i="1"/>
  <c r="B4" i="1"/>
  <c r="C15" i="13" l="1"/>
  <c r="C24" i="4" l="1"/>
  <c r="F11" i="13" s="1"/>
  <c r="B89" i="1" l="1"/>
  <c r="B71" i="1"/>
  <c r="B16" i="13" s="1"/>
  <c r="B19" i="1"/>
  <c r="B15" i="13" l="1"/>
  <c r="F35" i="16"/>
  <c r="G35" i="16" s="1"/>
  <c r="B17" i="13"/>
  <c r="F34" i="16"/>
  <c r="B25" i="3"/>
  <c r="B13" i="13" s="1"/>
  <c r="B36" i="2"/>
  <c r="B12" i="13" s="1"/>
  <c r="B11" i="13" l="1"/>
  <c r="F36" i="16"/>
  <c r="G36" i="16" s="1"/>
  <c r="G34" i="16"/>
  <c r="B9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2"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74"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kashforth</author>
  </authors>
  <commentList>
    <comment ref="A1" authorId="0" shapeId="0" xr:uid="{B914B321-0810-40FE-A09C-D7EFDD7EB500}">
      <text>
        <r>
          <rPr>
            <b/>
            <sz val="9"/>
            <color indexed="81"/>
            <rFont val="Tahoma"/>
            <family val="2"/>
          </rPr>
          <t>Document No.</t>
        </r>
      </text>
    </comment>
    <comment ref="B1" authorId="0" shapeId="0" xr:uid="{7C575B20-B226-4687-8862-0C3EA4BDA2B0}">
      <text>
        <r>
          <rPr>
            <b/>
            <sz val="9"/>
            <color indexed="81"/>
            <rFont val="Tahoma"/>
            <family val="2"/>
          </rPr>
          <t>Posting Date</t>
        </r>
      </text>
    </comment>
    <comment ref="C1" authorId="0" shapeId="0" xr:uid="{68FD8515-4275-49C1-BBA8-5A64916FE673}">
      <text>
        <r>
          <rPr>
            <b/>
            <sz val="9"/>
            <color indexed="81"/>
            <rFont val="Tahoma"/>
            <family val="2"/>
          </rPr>
          <t>Period</t>
        </r>
      </text>
    </comment>
    <comment ref="D1" authorId="0" shapeId="0" xr:uid="{09AFD87A-5480-4D9B-AC60-12F2354231DE}">
      <text>
        <r>
          <rPr>
            <b/>
            <sz val="9"/>
            <color indexed="81"/>
            <rFont val="Tahoma"/>
            <family val="2"/>
          </rPr>
          <t>Account Number</t>
        </r>
      </text>
    </comment>
    <comment ref="E1" authorId="0" shapeId="0" xr:uid="{6FC44D47-3FEF-4310-8F0C-AC1E975964BA}">
      <text>
        <r>
          <rPr>
            <b/>
            <sz val="9"/>
            <color indexed="81"/>
            <rFont val="Tahoma"/>
            <family val="2"/>
          </rPr>
          <t>Account Text</t>
        </r>
      </text>
    </comment>
    <comment ref="F1" authorId="0" shapeId="0" xr:uid="{0A1C1772-79CE-49AF-8438-7F7F0C83BB24}">
      <text>
        <r>
          <rPr>
            <b/>
            <sz val="9"/>
            <color indexed="81"/>
            <rFont val="Tahoma"/>
            <family val="2"/>
          </rPr>
          <t>$ Value</t>
        </r>
      </text>
    </comment>
    <comment ref="G1" authorId="0" shapeId="0" xr:uid="{D588DAB1-C49C-4B90-B203-9D15220E4330}">
      <text>
        <r>
          <rPr>
            <b/>
            <sz val="9"/>
            <color indexed="81"/>
            <rFont val="Tahoma"/>
            <family val="2"/>
          </rPr>
          <t>Text</t>
        </r>
      </text>
    </comment>
  </commentList>
</comments>
</file>

<file path=xl/sharedStrings.xml><?xml version="1.0" encoding="utf-8"?>
<sst xmlns="http://schemas.openxmlformats.org/spreadsheetml/2006/main" count="5896" uniqueCount="1009">
  <si>
    <t>All Other Expenses</t>
  </si>
  <si>
    <t>Total travel expenses</t>
  </si>
  <si>
    <t xml:space="preserve">Organisation Name </t>
  </si>
  <si>
    <t>Chief Executive</t>
  </si>
  <si>
    <t>International, domestic and local travel expenses</t>
  </si>
  <si>
    <t>How to present information</t>
  </si>
  <si>
    <t>Chief Executive Expense Disclosure</t>
  </si>
  <si>
    <t>Notes</t>
  </si>
  <si>
    <t xml:space="preserve">Notes </t>
  </si>
  <si>
    <t>* Headings on following tabs will pre populate with what you enter on this tab</t>
  </si>
  <si>
    <t xml:space="preserve">CEs disclose the expenses, gifts &amp; hospitality they have expended or been offered using this SSC Excel workbook. </t>
  </si>
  <si>
    <t>When and how often are disclosures made?</t>
  </si>
  <si>
    <t>Hospitality</t>
  </si>
  <si>
    <t>Total cost will appear automatically once you put information in rows above.</t>
  </si>
  <si>
    <t>Purpose</t>
  </si>
  <si>
    <t>A one-off offer of something worth $25 is not included, but if the offer is made more than once a year, it should be disclosed.</t>
  </si>
  <si>
    <t>The purpose of regular public disclosure of Chief Executive's (CE) expenses is to provide transparency and accountability for discretionary expenditure by CEs of Public Service departments and statutory Crown entities.</t>
  </si>
  <si>
    <t>What is covered?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</si>
  <si>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</si>
  <si>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</si>
  <si>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</si>
  <si>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</si>
  <si>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</si>
  <si>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</si>
  <si>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The Disclosures webpage could be headed with a statement such as: “(This agency) is disclosing the Chief Executive’s expenses, gifts and hospitality as part of its commitment to transparency and accountability".</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</si>
  <si>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</si>
  <si>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CEs formally approve completed Excel workbooks and an appropriate person reviews them.</t>
  </si>
  <si>
    <t>All expenses for items experienced, used or declined by CEs in performing their role are required to be disclosed, whether paid by credit card or invoiced.</t>
  </si>
  <si>
    <t>Figures exclude GST</t>
  </si>
  <si>
    <t>GST on costs</t>
  </si>
  <si>
    <t>Other expenses</t>
  </si>
  <si>
    <t>Cost in NZ$</t>
  </si>
  <si>
    <t>Chief Executive Gifts and Benefits Disclosure</t>
  </si>
  <si>
    <r>
      <t xml:space="preserve">Offered by 
</t>
    </r>
    <r>
      <rPr>
        <sz val="10"/>
        <color theme="0"/>
        <rFont val="Arial"/>
        <family val="2"/>
      </rPr>
      <t>(who made the offer?)</t>
    </r>
  </si>
  <si>
    <t>Declined</t>
  </si>
  <si>
    <t>Offered</t>
  </si>
  <si>
    <t>Accepted</t>
  </si>
  <si>
    <t>Include gifts and benefits that are declined.</t>
  </si>
  <si>
    <t>Cultural item - not appropriate to value</t>
  </si>
  <si>
    <t>Under $100</t>
  </si>
  <si>
    <t>$500 - $1,000</t>
  </si>
  <si>
    <t>$100 - $500</t>
  </si>
  <si>
    <t>Over $1,000</t>
  </si>
  <si>
    <t>Estimate not possible</t>
  </si>
  <si>
    <r>
      <t xml:space="preserve">Local Travel    </t>
    </r>
    <r>
      <rPr>
        <sz val="12"/>
        <color theme="0"/>
        <rFont val="Arial"/>
        <family val="2"/>
      </rPr>
      <t>(within City, excluding travel to airport)</t>
    </r>
  </si>
  <si>
    <t>International Travel</t>
  </si>
  <si>
    <t>Local Travel</t>
  </si>
  <si>
    <t>Gifts and benefits</t>
  </si>
  <si>
    <t>Summary of expenses</t>
  </si>
  <si>
    <t>Date(s)*</t>
  </si>
  <si>
    <t>* Any non-standard date format or date outside 1 July 2018 - 30 June 2019 will raise an alert. Check entry and select 'Yes' to accept/continue.</t>
  </si>
  <si>
    <r>
      <t xml:space="preserve">Purpose of expense
</t>
    </r>
    <r>
      <rPr>
        <sz val="10"/>
        <color theme="0"/>
        <rFont val="Arial"/>
        <family val="2"/>
      </rPr>
      <t>(e.g. subscription part of employment agreement, development as agreed with SSC)</t>
    </r>
  </si>
  <si>
    <t>Gifts and Benefits over $50 annual value</t>
  </si>
  <si>
    <t>Number of gifts/benefits will update automatically once you put information in rows above.</t>
  </si>
  <si>
    <t>Disclosed Information - this workbook includes a tab for each of the following categories:</t>
  </si>
  <si>
    <t>Travel</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</si>
  <si>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</si>
  <si>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</si>
  <si>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</si>
  <si>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Further assistance</t>
  </si>
  <si>
    <t>Summary and sign-off</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</si>
  <si>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</si>
  <si>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Provide full information for every entry. The alert "Some records may be incomplete" will show in the 'Total' line if any expense has 'Cost' or 'Type of expense' missing, or, any gift has 'Accepted/Declined', 'Description' or 'Estimated value' missing.</t>
  </si>
  <si>
    <t>This disclosure has been approved by the Chief Executive</t>
  </si>
  <si>
    <t>Figures include GST (where applicable)</t>
  </si>
  <si>
    <r>
      <t>GST inc / exc</t>
    </r>
    <r>
      <rPr>
        <b/>
        <sz val="10"/>
        <rFont val="Arial"/>
        <family val="2"/>
      </rPr>
      <t/>
    </r>
  </si>
  <si>
    <t>** Create a new workbook for a new Chief Executive</t>
  </si>
  <si>
    <t>Not yet indicated</t>
  </si>
  <si>
    <t>Complete separate tables for each category using the tabs provided in this Excel workbook: Travel, Hospitality, Gifts and Benefits, All other expenses.</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</si>
  <si>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</si>
  <si>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</si>
  <si>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Uploading the workbook - please ensure it is easy to find on your website.</t>
  </si>
  <si>
    <t>Count</t>
  </si>
  <si>
    <t>GST inclusion inconsistent</t>
  </si>
  <si>
    <r>
      <t xml:space="preserve">Provide information using this SSC Excel workbook: </t>
    </r>
    <r>
      <rPr>
        <u/>
        <sz val="11"/>
        <color rgb="FF0070C0"/>
        <rFont val="Arial"/>
        <family val="2"/>
      </rPr>
      <t>http://www.ssc.govt.nz/ce-expenses-disclosure</t>
    </r>
  </si>
  <si>
    <r>
      <rPr>
        <sz val="11"/>
        <rFont val="Arial"/>
        <family val="2"/>
      </rPr>
      <t>For help with publishing on data.govt contact</t>
    </r>
    <r>
      <rPr>
        <sz val="11"/>
        <color theme="10"/>
        <rFont val="Arial"/>
        <family val="2"/>
      </rPr>
      <t xml:space="preserve"> </t>
    </r>
    <r>
      <rPr>
        <u/>
        <sz val="11"/>
        <color theme="10"/>
        <rFont val="Arial"/>
        <family val="2"/>
      </rPr>
      <t>info@data.govt.nz.</t>
    </r>
  </si>
  <si>
    <t>Location(s)</t>
  </si>
  <si>
    <t>Disclosure period start</t>
  </si>
  <si>
    <t>Disclosure period end</t>
  </si>
  <si>
    <t>Disclosure period start***</t>
  </si>
  <si>
    <t>Disclosure period end***</t>
  </si>
  <si>
    <t>*** Update if a shorter or different period is covered</t>
  </si>
  <si>
    <r>
      <t xml:space="preserve">Was the gift accepted?
</t>
    </r>
    <r>
      <rPr>
        <sz val="10"/>
        <color theme="0"/>
        <rFont val="Arial"/>
        <family val="2"/>
      </rPr>
      <t>(drop-down list in cell)</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</si>
  <si>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</si>
  <si>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t>Travel expenses</t>
  </si>
  <si>
    <t>Disclosures cover the year to 30 June and are expected to be published by 31 July.</t>
  </si>
  <si>
    <t>Chief Executive Expense Disclosures: A Guide for Agency Staff</t>
  </si>
  <si>
    <r>
      <t xml:space="preserve">Type of expense
</t>
    </r>
    <r>
      <rPr>
        <sz val="10"/>
        <color theme="0"/>
        <rFont val="Arial"/>
        <family val="2"/>
      </rPr>
      <t>(what and for how many e.g. dinner for 5)</t>
    </r>
  </si>
  <si>
    <r>
      <t xml:space="preserve">Type of expense
</t>
    </r>
    <r>
      <rPr>
        <sz val="10"/>
        <color theme="0"/>
        <rFont val="Arial"/>
        <family val="2"/>
      </rPr>
      <t>(e.g. taxi, parking, bus)</t>
    </r>
  </si>
  <si>
    <r>
      <t xml:space="preserve">Purpose of hospitality
</t>
    </r>
    <r>
      <rPr>
        <sz val="10"/>
        <color theme="0"/>
        <rFont val="Arial"/>
        <family val="2"/>
      </rPr>
      <t xml:space="preserve">(e.g. hosting delegation from China, building relationships, team building) </t>
    </r>
  </si>
  <si>
    <t>Publishing clear and detailed disclosures is integral to building and maintaining the public's trust and confidence in the State services.</t>
  </si>
  <si>
    <t>Domestic Travel</t>
  </si>
  <si>
    <r>
      <t xml:space="preserve">Domestic Travel   </t>
    </r>
    <r>
      <rPr>
        <sz val="12"/>
        <color theme="0"/>
        <rFont val="Arial"/>
        <family val="2"/>
      </rPr>
      <t xml:space="preserve"> (within NZ, including travel to and from local airport)</t>
    </r>
  </si>
  <si>
    <t>Include items such as invitations to functions and events, event tickets, gifts from overseas counterparts and commercial organisations (including that accepted by immediate family members).</t>
  </si>
  <si>
    <t>This disclosure has not yet been approved by the Chief Executive</t>
  </si>
  <si>
    <t>Number offered</t>
  </si>
  <si>
    <t>Number accepted</t>
  </si>
  <si>
    <t>Number declined</t>
  </si>
  <si>
    <t>Chief Executive Expenses, Gifts and Benefits Disclosure - summary &amp; sign-off*</t>
  </si>
  <si>
    <t>Chief Executive**</t>
  </si>
  <si>
    <t>Other sign-off****</t>
  </si>
  <si>
    <t>**** This disclosure must be approved by the Chief Executive and another appropriate party, e.g. Board Chair, Chief Financial Officer or Audit and Risk Committee member</t>
  </si>
  <si>
    <r>
      <t xml:space="preserve">Type of expense
</t>
    </r>
    <r>
      <rPr>
        <sz val="10"/>
        <color theme="0"/>
        <rFont val="Arial"/>
        <family val="2"/>
      </rPr>
      <t>(e.g. hotel, airfares, taxis, meals &amp; for how many people)</t>
    </r>
  </si>
  <si>
    <t>Whether costs are GST exclusive or inclusive needs to be consistent on each sheet, and ideally should be consistent across all sheets. You have the option to use GST exclusive or inclusive as it may depend how you get your source information.</t>
  </si>
  <si>
    <t>Agency totals check</t>
  </si>
  <si>
    <t>Data and totals checked on all sheets</t>
  </si>
  <si>
    <t>Data and totals have not yet been checked and confirmed for any sheet</t>
  </si>
  <si>
    <t>Some data and totals have not yet been checked and confirmed</t>
  </si>
  <si>
    <t>Gifts and benefits check</t>
  </si>
  <si>
    <t>Hospitality check</t>
  </si>
  <si>
    <t>All other expenses check</t>
  </si>
  <si>
    <t>Travel checks</t>
  </si>
  <si>
    <t>This tab contains a summary of the information presented: it includes a single place to update entity information, running totals of the different types of expenses and gifts/benefits, and records the required checks and sign-offs before publication.</t>
  </si>
  <si>
    <t>Not all lines have an entry for "Cost in NZ$" and "Type of expense"</t>
  </si>
  <si>
    <t>Not all lines have an entry for "Description", "Was the gift accepted?" and "Estimated value in NZ$"</t>
  </si>
  <si>
    <t>Data and totals on this worksheet have NOT YET BEEN CHECKED AND CONFIRMED</t>
  </si>
  <si>
    <t>Data and totals on this worksheet checked and confirmed</t>
  </si>
  <si>
    <t>Check that # of 'costs' = 'type of expenses' (also "accepted/declined" for gifts &amp; benefits)</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</si>
  <si>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</si>
  <si>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r>
      <rPr>
        <sz val="11"/>
        <rFont val="Arial"/>
        <family val="2"/>
      </rPr>
      <t xml:space="preserve">The following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</si>
  <si>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Provide information using this SSC Excel workbook: </t>
    </r>
    <r>
      <rPr>
        <u/>
        <sz val="11"/>
        <color theme="10"/>
        <rFont val="Arial"/>
        <family val="2"/>
      </rPr>
      <t>http://www.ssc.govt.nz/ce-expenses-disclosure</t>
    </r>
  </si>
  <si>
    <r>
      <rPr>
        <sz val="11"/>
        <rFont val="Arial"/>
        <family val="2"/>
      </rPr>
      <t xml:space="preserve">The above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</si>
  <si>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</si>
  <si>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</si>
  <si>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In the following worksheets, cells shaded light blue require input. All other cells are locked to prevent change.</t>
  </si>
  <si>
    <r>
      <t xml:space="preserve">This summary page updates automatically from the 'Travel', 'Hospitality', 'All other expenses', and 'Gifts and benefits' tabs.
</t>
    </r>
    <r>
      <rPr>
        <b/>
        <sz val="10"/>
        <rFont val="Arial"/>
        <family val="2"/>
      </rPr>
      <t xml:space="preserve">
Throughout this workbook, input cells are shaded light blue.</t>
    </r>
  </si>
  <si>
    <r>
      <t xml:space="preserve">Other comments
</t>
    </r>
    <r>
      <rPr>
        <sz val="10"/>
        <color theme="0"/>
        <rFont val="Arial"/>
        <family val="2"/>
      </rPr>
      <t>(e.g. if given to others, whom?)</t>
    </r>
  </si>
  <si>
    <t>All other expenditure incurred by the chief executive that is not travel, hospitality or gifts.
Include e.g. phone and data costs, subscriptions, membership fees, conference fees, professional development costs, books and anything else.</t>
  </si>
  <si>
    <r>
      <t xml:space="preserve">Description
</t>
    </r>
    <r>
      <rPr>
        <sz val="10"/>
        <color theme="0"/>
        <rFont val="Arial"/>
        <family val="2"/>
      </rPr>
      <t>(e.g. event tickets, etc)</t>
    </r>
  </si>
  <si>
    <t xml:space="preserve">Total hospitality expenses </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</si>
  <si>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</si>
  <si>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Complete all fields. The header (organisation name, CE name and reporting period) will pre-populate once you enter it on the 'Summary and sign-off' tab.</t>
  </si>
  <si>
    <t>Ensure the disclosure is for the full reporting period. Include separate disclosures for each CE, including Acting CEs.</t>
  </si>
  <si>
    <t>Chief Executive approval****</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</si>
  <si>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</si>
  <si>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t>All hospitality expenses provided by the chief executive in the context of his/her job to anyone external to the Public Service or statutory Crown entities.</t>
  </si>
  <si>
    <t xml:space="preserve">Total other expenses </t>
  </si>
  <si>
    <t>Error - this total includes data from 'hidden' rows</t>
  </si>
  <si>
    <t>Check - there are no hidden rows with data</t>
  </si>
  <si>
    <t>Check - each entry provides sufficient information</t>
  </si>
  <si>
    <t>These checks (F53 to F61) are imperfect - they count the entries in each column and checks these totals are the same</t>
  </si>
  <si>
    <t>Text required for validation and checks - don't change, move, delete or overwrite</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</si>
  <si>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</si>
  <si>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</si>
  <si>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Cost in NZ$**</t>
  </si>
  <si>
    <r>
      <t xml:space="preserve">Purpose of travel
</t>
    </r>
    <r>
      <rPr>
        <sz val="10"/>
        <color theme="0"/>
        <rFont val="Arial"/>
        <family val="2"/>
      </rPr>
      <t>(e.g. attending XYZ conference for 3 days)***</t>
    </r>
  </si>
  <si>
    <r>
      <t xml:space="preserve">Purpose of travel
</t>
    </r>
    <r>
      <rPr>
        <sz val="10"/>
        <color theme="0"/>
        <rFont val="Arial"/>
        <family val="2"/>
      </rPr>
      <t>(e.g. visiting district office for two days...)***</t>
    </r>
  </si>
  <si>
    <r>
      <t>Purpose of travel</t>
    </r>
    <r>
      <rPr>
        <sz val="10"/>
        <color theme="0"/>
        <rFont val="Arial"/>
        <family val="2"/>
      </rPr>
      <t xml:space="preserve">
(e.g. meeting with Minister)***</t>
    </r>
  </si>
  <si>
    <t>Group expenditure relating to each overseas trip.</t>
  </si>
  <si>
    <t>*** Please include sufficient information to explain the trip and its costs including destination and duration.</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</si>
  <si>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</si>
  <si>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The subtotals and totals should appear and update automatically, once you add information to the rows above. Insert more rows as you need - right click on the row number (at the left of screen) and select 'Insert' - new row will insert above.</t>
  </si>
  <si>
    <t>Subtotal - local travel</t>
  </si>
  <si>
    <t>Subtotals and totals will appear automatically once you put information in rows above.</t>
  </si>
  <si>
    <t>Subtotal - international travel</t>
  </si>
  <si>
    <t>Subtotal - domestic travel</t>
  </si>
  <si>
    <t>** Note that GST may not apply to overseas purchases.</t>
  </si>
  <si>
    <t>Insert additional rows as needed: right click on a row number (left of screen) and select Insert - this will insert a row above selected row.</t>
  </si>
  <si>
    <t>Hospitality Offered to Third Parties*</t>
  </si>
  <si>
    <t>** Any non-standard date format or date outside 1 July 2018 - 30 June 2019 will raise an alert. Check entry and select 'Yes' to accept/continue.</t>
  </si>
  <si>
    <t>* Third parties include people and organisations external to the public service or statutory Crown entities.</t>
  </si>
  <si>
    <t>Date(s)**</t>
  </si>
  <si>
    <r>
      <t xml:space="preserve">Type of expense
</t>
    </r>
    <r>
      <rPr>
        <sz val="10"/>
        <color theme="0"/>
        <rFont val="Arial"/>
        <family val="2"/>
      </rPr>
      <t>(e.g. phone and data costs, membership fees)</t>
    </r>
  </si>
  <si>
    <r>
      <t xml:space="preserve">Description
</t>
    </r>
    <r>
      <rPr>
        <sz val="10"/>
        <color theme="0"/>
        <rFont val="Arial"/>
        <family val="2"/>
      </rPr>
      <t>(e.g. event tickets, etc.)</t>
    </r>
  </si>
  <si>
    <t>Total count of gift/benefit entries:</t>
  </si>
  <si>
    <t>Mark clearly if there is no information to disclose - provide a note to this effect in the 'Date' column (column A) for each travel category (local, domestic and international).</t>
  </si>
  <si>
    <t>Mark clearly if there is no information to disclose - provide a note to this effect in the 'Date' column (column A).</t>
  </si>
  <si>
    <t>GST on values</t>
  </si>
  <si>
    <t>The Department of Conservation</t>
  </si>
  <si>
    <t>Lou Sanson</t>
  </si>
  <si>
    <t>Christchurch</t>
  </si>
  <si>
    <t>Wellington</t>
  </si>
  <si>
    <t>business meeting</t>
  </si>
  <si>
    <t>taxi</t>
  </si>
  <si>
    <t>airfares</t>
  </si>
  <si>
    <t>accommodation</t>
  </si>
  <si>
    <t>Northland</t>
  </si>
  <si>
    <t>Auckland</t>
  </si>
  <si>
    <t>Rotorua</t>
  </si>
  <si>
    <t>Accommodation</t>
  </si>
  <si>
    <t>meal</t>
  </si>
  <si>
    <t>Queenstown</t>
  </si>
  <si>
    <t>Nelson</t>
  </si>
  <si>
    <t>Timaru</t>
  </si>
  <si>
    <t>Blenheim</t>
  </si>
  <si>
    <t>Napier</t>
  </si>
  <si>
    <t>Invercargill</t>
  </si>
  <si>
    <t>Dunedin</t>
  </si>
  <si>
    <t>airfare</t>
  </si>
  <si>
    <t>This disclosure has been approved by the Chief Financial Officer</t>
  </si>
  <si>
    <t>Document No.</t>
  </si>
  <si>
    <t>Posting Date</t>
  </si>
  <si>
    <t>Period</t>
  </si>
  <si>
    <t>Account Number</t>
  </si>
  <si>
    <t>Account Text</t>
  </si>
  <si>
    <t>$ Value</t>
  </si>
  <si>
    <t>Text</t>
  </si>
  <si>
    <t>Date</t>
  </si>
  <si>
    <t>Purpose of travel</t>
  </si>
  <si>
    <t>Type of expense</t>
  </si>
  <si>
    <t>Location</t>
  </si>
  <si>
    <t>PAX</t>
  </si>
  <si>
    <t>name (not for release)</t>
  </si>
  <si>
    <t>100531871</t>
  </si>
  <si>
    <t xml:space="preserve">  1</t>
  </si>
  <si>
    <t>62101</t>
  </si>
  <si>
    <t>Travel- Domestic Flights</t>
  </si>
  <si>
    <t>1324962 Sanson L 190530 HLZ WLG AIR</t>
  </si>
  <si>
    <t>last year credit</t>
  </si>
  <si>
    <t>Hamilton(last yr)</t>
  </si>
  <si>
    <t>62102</t>
  </si>
  <si>
    <t>Travel-Domestic Expenses</t>
  </si>
  <si>
    <t>1333840 Sanson L 190711 Automated Line Item Fee FE</t>
  </si>
  <si>
    <t>Rakiura MOC event/Hump Ridge Track</t>
  </si>
  <si>
    <t>airfare booking fee</t>
  </si>
  <si>
    <t>1354165 Sanson L 190712 Automated Line Item Fee FE</t>
  </si>
  <si>
    <t>1333840 Sanson L 190711 Charge Back Domestic Hotel</t>
  </si>
  <si>
    <t>1354165 Sanson L 190712 Charge Back Domestic Hotel</t>
  </si>
  <si>
    <t>100530034</t>
  </si>
  <si>
    <t>Sanson Lewis11.07.2019 Amendment Fee - Domestic</t>
  </si>
  <si>
    <t>1346771 Sanson L 190705 Amendment Fee Domestic FEE</t>
  </si>
  <si>
    <t>Nelson City Council mtg, staff mtg Nelson Office</t>
  </si>
  <si>
    <t>Mark Townsend/Pat Dougherty</t>
  </si>
  <si>
    <t>1333840 Sanson L 190711 Amendment Fee Domestic FEE</t>
  </si>
  <si>
    <t>1356049 Sanson L 190814 Amendment Fee Domestic FEE</t>
  </si>
  <si>
    <t>EDS 2019 Conference AKL/Conservation Charity Ball ZQN</t>
  </si>
  <si>
    <t>100531885</t>
  </si>
  <si>
    <t>South Sea Hotel Predator Free MOU signing event St</t>
  </si>
  <si>
    <t>Stewart island</t>
  </si>
  <si>
    <t>Sanson Lewis11.07.2019 Fee - Online Domestic</t>
  </si>
  <si>
    <t>1346771 Sanson L 190705 Fee Online Domestic FEE</t>
  </si>
  <si>
    <t>1353754 Sanson L 190808 Fee Online Domestic FEE</t>
  </si>
  <si>
    <t>Seafood Conference/Aspen Institute mtg</t>
  </si>
  <si>
    <t>1356049 Sanson L 190814 Fee Online Domestic FEE</t>
  </si>
  <si>
    <t>1344807 Sanson L 190820 Fee Online Domestic FEE</t>
  </si>
  <si>
    <t>flights cancelled</t>
  </si>
  <si>
    <t xml:space="preserve"> </t>
  </si>
  <si>
    <t>1346113 Sanson L 190917 Fee Online Domestic FEE</t>
  </si>
  <si>
    <t>Ngai Tahu mtg, Conservation Week events IVC/CHC</t>
  </si>
  <si>
    <t>1357076 Sanson L 191105 Fee Online Domestic FEE</t>
  </si>
  <si>
    <t>Uber Trip Help. uber to airport - Meeting with Nel</t>
  </si>
  <si>
    <t>Meetings with Mayor/DOC Office</t>
  </si>
  <si>
    <t>Taxis</t>
  </si>
  <si>
    <t>62103</t>
  </si>
  <si>
    <t>Travel-Overseas Expenses</t>
  </si>
  <si>
    <t>Starbucks G60 H Hilo National Park visit (17-19 Ju</t>
  </si>
  <si>
    <t>Hilo National Park 17-19 July 2019</t>
  </si>
  <si>
    <t>Hawaii USA</t>
  </si>
  <si>
    <t>1356049 Sanson L 190814 WLG ZQN AIR</t>
  </si>
  <si>
    <t>1346771 Sanson L 190705 WLG NSN AIR</t>
  </si>
  <si>
    <t>62511</t>
  </si>
  <si>
    <t>Hospitality/event: Entertaining external</t>
  </si>
  <si>
    <t>Kilim Wellingto Lou Sanson - meeting with Joe Land</t>
  </si>
  <si>
    <t>Taribon business meeting</t>
  </si>
  <si>
    <t>2pp</t>
  </si>
  <si>
    <t>Joe Landro</t>
  </si>
  <si>
    <t>The Auction Bar Lou Sanson meal travelling to When</t>
  </si>
  <si>
    <t>Meal</t>
  </si>
  <si>
    <t>1pp</t>
  </si>
  <si>
    <t>Sanson Lewis08.08.2019 Fee - Online Assisted Domes</t>
  </si>
  <si>
    <t>Hele Kaumana Hilo National Park visit (17-19 Jul)</t>
  </si>
  <si>
    <t>fuel</t>
  </si>
  <si>
    <t>1354165 Sanson L 190712 Fee Offline Domestic FEE</t>
  </si>
  <si>
    <t>Pickle And Pie "Meeting with Devon McLean, NEXT (W</t>
  </si>
  <si>
    <t xml:space="preserve">NEXT foundation, CEO </t>
  </si>
  <si>
    <t>Devon LcLean</t>
  </si>
  <si>
    <t>Nelson City Tax Meeting with Nelson City Council C</t>
  </si>
  <si>
    <t>Uber Trip Help. Uber to airport - visit with Mayor</t>
  </si>
  <si>
    <t>1333840 Sanson L 190711 WLG IVC AIR</t>
  </si>
  <si>
    <t>Sanson Lewis17.07.2019 Longhaul Booking Fee - Rent</t>
  </si>
  <si>
    <t>rental car</t>
  </si>
  <si>
    <t>Shell Oil 10006 Hilo National Park visit (petrol)</t>
  </si>
  <si>
    <t>Dillingers Fulton Hogan CEO meeting (breakfast Wgt</t>
  </si>
  <si>
    <t>Fulton Hogan CEO</t>
  </si>
  <si>
    <t>Bob Fulton</t>
  </si>
  <si>
    <t>Bamboo Restaura Hilo National Park visit (17-19 Ju</t>
  </si>
  <si>
    <t>Uber Trip Te Hono Bootcamp (uber to Stanford Unive</t>
  </si>
  <si>
    <t>Te Hono Boot Camp 20-27 July 2019</t>
  </si>
  <si>
    <t>San Fransisco, California</t>
  </si>
  <si>
    <t>1354165 Sanson L 190712 SZS 1 Night(s) HTL</t>
  </si>
  <si>
    <t>Marahau Beach C Lou Sanson accomm Nelson/Motueka s</t>
  </si>
  <si>
    <t>Saigonvan Grill meeting with 2 x Taribon Consultan</t>
  </si>
  <si>
    <t>3pp</t>
  </si>
  <si>
    <t>Joe Landro and Alan Moloney</t>
  </si>
  <si>
    <t>1333840 Sanson L 190711 Stewart Island to Invercar</t>
  </si>
  <si>
    <t>1333840 Sanson L 190711 IVC 1 Night(s) HTL</t>
  </si>
  <si>
    <t>Sanson Lewis11.07.2019 WLG IVC NZ</t>
  </si>
  <si>
    <t>1316768 Sanson L 190717 ITO 3 day(s) CAR</t>
  </si>
  <si>
    <t>1357076 Sanson L 191105 WLG BHE AIR</t>
  </si>
  <si>
    <t>1344807 Sanson L 190820 WLG AKL AIR</t>
  </si>
  <si>
    <t>Sanson Lewis08.08.2019 WLG NPL NZ</t>
  </si>
  <si>
    <t>New Plymouth</t>
  </si>
  <si>
    <t>1353754 Sanson L 190808 WLG ZQN AIR</t>
  </si>
  <si>
    <t>1346113 Sanson L 190917 WLG IVC AIR</t>
  </si>
  <si>
    <t>100535523</t>
  </si>
  <si>
    <t xml:space="preserve">  2</t>
  </si>
  <si>
    <t>1372617 Sanson L 190926 WLG HLZ AIR</t>
  </si>
  <si>
    <t>Hamilton Offices/Area visit</t>
  </si>
  <si>
    <t>Hamilton</t>
  </si>
  <si>
    <t>1346113 Sanson L 190917 AKL CHC AIR</t>
  </si>
  <si>
    <t>1346113 Sanson L 190917 IVC CHC AIR</t>
  </si>
  <si>
    <t>1346113 Sanson L 190917 WLG CHC AIR</t>
  </si>
  <si>
    <t>1373067 Sanson L 190913 WLG GIS AIR</t>
  </si>
  <si>
    <t>Gisborne Office/ area visit</t>
  </si>
  <si>
    <t>Gisborne</t>
  </si>
  <si>
    <t>1373878 Sanson L 190912 WLG NPL AIR</t>
  </si>
  <si>
    <t>Conservation Week Event</t>
  </si>
  <si>
    <t>1382858 Sanson L 190829 WLG CHC AIR</t>
  </si>
  <si>
    <t>Ngai Tahu/CHCH site visit</t>
  </si>
  <si>
    <t>1356049 Sanson L 190814 WLG AKL AIR</t>
  </si>
  <si>
    <t>1361139 Sanson L 190801 CHC HKK AIR</t>
  </si>
  <si>
    <t>Operation Tidy Fox/Westport staff visit</t>
  </si>
  <si>
    <t>Hokitika/Westport</t>
  </si>
  <si>
    <t>1361139 Sanson L 190801 WLG HKK AIR</t>
  </si>
  <si>
    <t>1361139 Sanson L 190801 WSZ WLG AIR</t>
  </si>
  <si>
    <t>1327539 Sanson L 190808 WLG NPL AIR</t>
  </si>
  <si>
    <t>1372617 Sanson L 190926 FEE</t>
  </si>
  <si>
    <t>1346113 Sanson L 190917 FEE</t>
  </si>
  <si>
    <t>1373067 Sanson L 190913 FEE</t>
  </si>
  <si>
    <t>1373878 Sanson L 190912 FEE</t>
  </si>
  <si>
    <t>1382858 Sanson L 190829 FEE</t>
  </si>
  <si>
    <t>100535095</t>
  </si>
  <si>
    <t>Bp Connect Quee "Lou Sanson - fuel for rental vehi</t>
  </si>
  <si>
    <t>Fuel rental car</t>
  </si>
  <si>
    <t>Uber Trip Help. "Lou Sanson ""Birds of a Feather""</t>
  </si>
  <si>
    <t>Skybus "EDS Conference ""Through New Eyes"" (bus t</t>
  </si>
  <si>
    <t>Uber Trip Help. "EDS Conference AKL ""Through New</t>
  </si>
  <si>
    <t>1356049 Sanson L 190814 AKL HTL</t>
  </si>
  <si>
    <t>1356049 Sanson L 190814 FEE</t>
  </si>
  <si>
    <t>1356049 Sanson L 190814 INC</t>
  </si>
  <si>
    <t>1356049 Sanson L 190814 Misc Charge INC</t>
  </si>
  <si>
    <t>1356049 Sanson L 190814 ZQN 2 day(s) CAR</t>
  </si>
  <si>
    <t>Rental car</t>
  </si>
  <si>
    <t>Uber Trip Help. DOC MFE combined Senior Leadership</t>
  </si>
  <si>
    <t>DOC/MFE combined SLT</t>
  </si>
  <si>
    <t>Uber Trip Help. PWC Meeting in city</t>
  </si>
  <si>
    <t>PWC meeting</t>
  </si>
  <si>
    <t>Rd Petroleum Li Seafood Conference - fuel for car</t>
  </si>
  <si>
    <t>Uber Trip Help. Seafood Conference ZQN (speaker)</t>
  </si>
  <si>
    <t>Uber Trip Help. Seafood Conference ZQN (uber to ai</t>
  </si>
  <si>
    <t>1327539 Sanson L 190808 FEE</t>
  </si>
  <si>
    <t>1353754 Sanson L 190808 FEE</t>
  </si>
  <si>
    <t>1353754 Sanson L 190808 INC</t>
  </si>
  <si>
    <t>1353754 Sanson L 190808 Misc Charge INC</t>
  </si>
  <si>
    <t>1353754 Sanson L 190808 ZQN 2 day(s) CAR</t>
  </si>
  <si>
    <t>Uber Trip Help. Fox Glacier Tidy up visit</t>
  </si>
  <si>
    <t>1361139 Sanson L 190801 FEE</t>
  </si>
  <si>
    <t>1361139 Sanson L 190801 FGL HTL</t>
  </si>
  <si>
    <t>1361139 Sanson L 190801 HKK 2 day(s) CAR</t>
  </si>
  <si>
    <t>1361139 Sanson L 190801 INC</t>
  </si>
  <si>
    <t>1361139 Sanson L 190801 Misc Charge INC</t>
  </si>
  <si>
    <t>1361139 Sanson L 190801 One Way Fee INC</t>
  </si>
  <si>
    <t>1361139 Sanson L 190801 WSZ HTL</t>
  </si>
  <si>
    <t>Uber Trip "EDS Conference AKL ""Through New Eyes""</t>
  </si>
  <si>
    <t>San Francisco, California</t>
  </si>
  <si>
    <t>Uber Trip Te Hono Bootcamp (uber)</t>
  </si>
  <si>
    <t>Te Hono Boot Camp 20-27 July 2021</t>
  </si>
  <si>
    <t>Te Hono Boot Camp 20-27 July 2023</t>
  </si>
  <si>
    <t>Tst* Radhaus Te Hono Bootcamp meal</t>
  </si>
  <si>
    <t>Te Hono Boot Camp 20-27 July 2020</t>
  </si>
  <si>
    <t>4pp</t>
  </si>
  <si>
    <t>Te Hono Boot Camp 20-27 July 2022</t>
  </si>
  <si>
    <t>Tst* Old Pro Lou Sanson meal - Te Hono Bootcamp</t>
  </si>
  <si>
    <t>1316768 Sanson L 190717 INC</t>
  </si>
  <si>
    <t>Hawaii</t>
  </si>
  <si>
    <t>Dillingers breakfast meeting with Joe Landro</t>
  </si>
  <si>
    <t>Taribon - business meeting</t>
  </si>
  <si>
    <t>Acme &amp; Co Limit Albert Brantley meeting</t>
  </si>
  <si>
    <t>Genesis CEO</t>
  </si>
  <si>
    <t>Albert Brantley ex CEO</t>
  </si>
  <si>
    <t>100537828</t>
  </si>
  <si>
    <t xml:space="preserve">  3</t>
  </si>
  <si>
    <t>1306829 Sanson L 190904 FEE</t>
  </si>
  <si>
    <t>28th SPREP Conference 4-6 Sept 2019</t>
  </si>
  <si>
    <t>Apia Samoa</t>
  </si>
  <si>
    <t>100538183</t>
  </si>
  <si>
    <t>Return To Parad SPREP Apia conference 4-6 Sept</t>
  </si>
  <si>
    <t>29th SPREP Conference 4-6 Sept 2019</t>
  </si>
  <si>
    <t>Return To Parad SPREP Confernce 4-6 Sept 2019 Samo</t>
  </si>
  <si>
    <t>Samoa Aggie Gre SPREP Conference Samoa 4-6 Sept 20</t>
  </si>
  <si>
    <t>Pescado business meeting AKL</t>
  </si>
  <si>
    <t>hospitality</t>
  </si>
  <si>
    <t>Simon Hall</t>
  </si>
  <si>
    <t>Social Kitchen "business meeting with Karen Schuma</t>
  </si>
  <si>
    <t xml:space="preserve">business meeting </t>
  </si>
  <si>
    <t>Karen Schumacher</t>
  </si>
  <si>
    <t>Victoria Street business meeting Sean O'Brien</t>
  </si>
  <si>
    <t>Sean O'Brien</t>
  </si>
  <si>
    <t>Uber *trip meeting with Minister</t>
  </si>
  <si>
    <t>business meeting Minister</t>
  </si>
  <si>
    <t>MOC</t>
  </si>
  <si>
    <t>Wholesale Boot business meeting with Joe Landro</t>
  </si>
  <si>
    <t>business meeting Taribon</t>
  </si>
  <si>
    <t>100535496</t>
  </si>
  <si>
    <t>100535569</t>
  </si>
  <si>
    <t>100537829</t>
  </si>
  <si>
    <t>1400063 Sanson L 191012 FEE</t>
  </si>
  <si>
    <t>Blue Star Taxis taxi to IVC airport after Conserva</t>
  </si>
  <si>
    <t>Skycity - The D meal AKL Conservation S/Holders ev</t>
  </si>
  <si>
    <t>Uber Trip Help. AKL airport to accomm for Conserva</t>
  </si>
  <si>
    <t>Uber Trip Help. to AKL Airport after Conservation</t>
  </si>
  <si>
    <t>Uber Trip Help. uber from airport after Conservati</t>
  </si>
  <si>
    <t>1400063 Sanson L 191011 WLG HKK AIR</t>
  </si>
  <si>
    <t>Copland Valley visit with CEO Genesis</t>
  </si>
  <si>
    <t xml:space="preserve">Hokitika </t>
  </si>
  <si>
    <t>1400063 Sanson L 191012 WLG HKK AIR</t>
  </si>
  <si>
    <t>1400063 Sanson L 191011 FEE</t>
  </si>
  <si>
    <t>Uber Trip Help. uber home from late Corporate Care</t>
  </si>
  <si>
    <t>Corporate Careers Event</t>
  </si>
  <si>
    <t>1393798 Sanson L 191007 WLG HLZ AIR</t>
  </si>
  <si>
    <t>Funeral Dave Wilson ex DOC Conservator</t>
  </si>
  <si>
    <t>1393798 Sanson L 191007 FEE</t>
  </si>
  <si>
    <t>1373878 Sanson L 190913 WLG NPL AIR</t>
  </si>
  <si>
    <t>1373878 Sanson L 190913 FEE</t>
  </si>
  <si>
    <t>1373878 Sanson L 190913 AKL HTL</t>
  </si>
  <si>
    <t>1373878 Sanson L 190913 INC</t>
  </si>
  <si>
    <t>1373878 Sanson L 190913 NPL HTL</t>
  </si>
  <si>
    <t>1372617 Sanson L 190926 WLG AKL AIR</t>
  </si>
  <si>
    <t>1372617 Sanson L 190925 FEE</t>
  </si>
  <si>
    <t>1389227 Sanson L 190919 WLG TIU AIR</t>
  </si>
  <si>
    <t>1389227 Sanson L 190919 FEE</t>
  </si>
  <si>
    <t>1389227 Sanson L 190919 INC</t>
  </si>
  <si>
    <t>1389227 Sanson L 190919 TIU HTL</t>
  </si>
  <si>
    <t>Monicas Eatery "breakfast with Basil Chamberlain,</t>
  </si>
  <si>
    <t>Basil Chamberlain, Hemi Sundgren, Debbie Ngarewa-Packer</t>
  </si>
  <si>
    <t>1346113 Sanson L 190917 CHC HTL</t>
  </si>
  <si>
    <t>1346113 Sanson L 190917 INC</t>
  </si>
  <si>
    <t>1346113 Sanson L 190917 IVC HTL</t>
  </si>
  <si>
    <t>1386655 Sanson L 190927 AKL IVC AIR</t>
  </si>
  <si>
    <t>Rakiura</t>
  </si>
  <si>
    <t>1386655 Sanson L 190927 FEE</t>
  </si>
  <si>
    <t>100541037</t>
  </si>
  <si>
    <t>4</t>
  </si>
  <si>
    <t>1411425 Sanson L 191016 FEE</t>
  </si>
  <si>
    <t>funeral Jeff Connell ex DOC Conservator/SI Ops Mgrs hui CHC</t>
  </si>
  <si>
    <t>0100551967</t>
  </si>
  <si>
    <t>Z Whitianga																				 Petrol for rental</t>
  </si>
  <si>
    <t>Whitianga/Whakatane/Tauranga visit 13-15 Dec 2019</t>
  </si>
  <si>
    <t>Whitianga</t>
  </si>
  <si>
    <t>0100544198</t>
  </si>
  <si>
    <t>1311825 Sanson L 190604 HLZ CHC AIR</t>
  </si>
  <si>
    <t>Canterbury offices visit</t>
  </si>
  <si>
    <t>1306829 Sanson L 190904 APW 6 day(s) CAR</t>
  </si>
  <si>
    <t>1306829 Sanson L 190904 INC</t>
  </si>
  <si>
    <t>100541043</t>
  </si>
  <si>
    <t>100541035</t>
  </si>
  <si>
    <t>1389227 Sanson L 190919 Fuel Charge INC</t>
  </si>
  <si>
    <t>Mackenzie CE Forum with Rununga</t>
  </si>
  <si>
    <t>1389227 Sanson L 190919 Misc Charge INC</t>
  </si>
  <si>
    <t>1389227 Sanson L 190919 One Way Fee INC</t>
  </si>
  <si>
    <t>1389227 Sanson L 190919 TIU 1 day(s) CAR</t>
  </si>
  <si>
    <t>100541042</t>
  </si>
  <si>
    <t>100541166</t>
  </si>
  <si>
    <t>Uber Trip Help. late meeting at Beehive WLG - Lou</t>
  </si>
  <si>
    <t>late meeting at Beehive</t>
  </si>
  <si>
    <t>uber</t>
  </si>
  <si>
    <t>1372617 Sanson L 190925 WLG HLZ AIR</t>
  </si>
  <si>
    <t>1372617 Sanson L 190925 HLZ HTL</t>
  </si>
  <si>
    <t>1372617 Sanson L 190925 INC</t>
  </si>
  <si>
    <t>Uber Trip Help. Auckland meeting - Lou Sanson</t>
  </si>
  <si>
    <t xml:space="preserve">Business meeting </t>
  </si>
  <si>
    <t>Lamason meeting with Melissa Clark Reynolds and co</t>
  </si>
  <si>
    <t xml:space="preserve">DOC Strategy Workshop (with Melissa Clark Reynolds </t>
  </si>
  <si>
    <t>Melissa Clark Reynolds</t>
  </si>
  <si>
    <t>Rakiura Maori Land Settlement</t>
  </si>
  <si>
    <t>1386655 Sanson L 190927 INC</t>
  </si>
  <si>
    <t>1386655 Sanson L 190927 IVC HTL</t>
  </si>
  <si>
    <t>Blue Star Taxis business meeting IVC - Lou Sanson</t>
  </si>
  <si>
    <t>1393798 Sanson L 191008 AKL WLG AIR</t>
  </si>
  <si>
    <t>1393798 Sanson L 191008 NSN HLZ AIR</t>
  </si>
  <si>
    <t>0100544193</t>
  </si>
  <si>
    <t>1412923 Sanson L 191007 WLG NSN AIR</t>
  </si>
  <si>
    <t>1412923 Sanson L 191007 FEE</t>
  </si>
  <si>
    <t>1393798 Sanson L 191008 AKL HTL</t>
  </si>
  <si>
    <t>NZCA/Aotearoa Circle/Sustainability Panel AirNZ</t>
  </si>
  <si>
    <t>1393798 Sanson L 191008 AKL INC</t>
  </si>
  <si>
    <t>1393798 Sanson L 191008 FEE</t>
  </si>
  <si>
    <t>1393798 Sanson L 191008 HLZ 2 day(s) CAR</t>
  </si>
  <si>
    <t>1393798 Sanson L 191008 INC</t>
  </si>
  <si>
    <t>1393798 Sanson L 191008 Misc Charge INC</t>
  </si>
  <si>
    <t>1393798 Sanson L 191008 One Way Fee INC</t>
  </si>
  <si>
    <t>1901077497</t>
  </si>
  <si>
    <t>L SANSON REIMB DINNER 11.10.19</t>
  </si>
  <si>
    <t>travel</t>
  </si>
  <si>
    <t>Uber Trip Help. Business meeting CHC - Lou Sanson</t>
  </si>
  <si>
    <t>Uber Trip Help. Ops Managers hui to airport WLG -</t>
  </si>
  <si>
    <t>100541036</t>
  </si>
  <si>
    <t>1411425 Sanson L 191016 WLG CHC AIR</t>
  </si>
  <si>
    <t>1411425 Sanson L 191016 WLG ZQN AIR</t>
  </si>
  <si>
    <t>0100544650</t>
  </si>
  <si>
    <t>Uber *trip Lou Sanson uber to airport CHCH</t>
  </si>
  <si>
    <t>1421405 Sanson L 191017 NSN WLG AIR</t>
  </si>
  <si>
    <t>1421405 Sanson L 191017 FEE</t>
  </si>
  <si>
    <t>L SANSON REIMB BUSINESS MEETING R MORRISON 24.10</t>
  </si>
  <si>
    <t>Rob Morrison</t>
  </si>
  <si>
    <t>1415322 Sanson L 191030 WLG AKL AIR</t>
  </si>
  <si>
    <t>1415322 Sanson L 191030 FEE</t>
  </si>
  <si>
    <t>Aotearoa Circle Partners hui/Ops Mgrs NI hui</t>
  </si>
  <si>
    <t>0100544192</t>
  </si>
  <si>
    <t>0100544662</t>
  </si>
  <si>
    <t>Uber Trip Help. Lou Sanson - Ops hui in AKL</t>
  </si>
  <si>
    <t>1426688 Sanson L 191031 WLG HKK AIR</t>
  </si>
  <si>
    <t>Rotorua/MPI office opening and meetings</t>
  </si>
  <si>
    <t>1426688 Sanson L 191031 FEE</t>
  </si>
  <si>
    <t>1426688 Sanson L 191031 INC</t>
  </si>
  <si>
    <t>1426688 Sanson L 191031 ROT HTL</t>
  </si>
  <si>
    <t>1426688 Sanson L 191031 ROT INC</t>
  </si>
  <si>
    <t>0100544199</t>
  </si>
  <si>
    <t>Johnny Saini Lou Sanson AKL meetings</t>
  </si>
  <si>
    <t>Uber Trip Help. City to airport from business meet</t>
  </si>
  <si>
    <t>Uber Trip Help. airport to city Auckland Aotearoa</t>
  </si>
  <si>
    <t>1416441 Sanson L 191101 WLG HKK AIR</t>
  </si>
  <si>
    <t>1416441 Sanson L 191101 FEE</t>
  </si>
  <si>
    <t>Iac Cafe "Meal Hokitika Perth Valley visit with ZI</t>
  </si>
  <si>
    <t>Perth Valley visit with ZIP (devon McLean)</t>
  </si>
  <si>
    <t>Kitchen Hokitik meal with ZIP personnel before tri</t>
  </si>
  <si>
    <t>1416441 Sanson L 191103 FEE</t>
  </si>
  <si>
    <t>Uber Trip Help. Game Animal Council meeting Wellin</t>
  </si>
  <si>
    <t>Game Animal Council meeting</t>
  </si>
  <si>
    <t>Wgtn Combined T dinner with Governor-General and t</t>
  </si>
  <si>
    <t>Governor-General dinner &amp; Glenorchy Trust</t>
  </si>
  <si>
    <t>Qt Museum Welli Business meeting with Bill Bayfiel</t>
  </si>
  <si>
    <t>Bill Bayfield Environment Canterbury</t>
  </si>
  <si>
    <t>Bill Bayfield</t>
  </si>
  <si>
    <t>Qt Museum Welli NZ River Awards business meeting</t>
  </si>
  <si>
    <t xml:space="preserve">NZ River Awards </t>
  </si>
  <si>
    <t>Peter Lennox Met Service</t>
  </si>
  <si>
    <t>1410925 Sanson L 191108 WLG WLG AIR</t>
  </si>
  <si>
    <t>1410925 Sanson L 191108 FEE</t>
  </si>
  <si>
    <t>1410511 Sanson L 191112 WLG CHC AIR</t>
  </si>
  <si>
    <t>1410511 Sanson L 191112 FEE</t>
  </si>
  <si>
    <t>Wholesale Boot business meeting Joe Landro/Ginny B</t>
  </si>
  <si>
    <t>Strategy Planning /Directors hui preparation (Joe L/Ginny)</t>
  </si>
  <si>
    <t>1419891 Sanson L 191114 WLG ZQN AIR</t>
  </si>
  <si>
    <t>Southern Winds with Business Partners 15-17 Nov</t>
  </si>
  <si>
    <t>1419891 Sanson L 191114 FEE</t>
  </si>
  <si>
    <t>0100544197</t>
  </si>
  <si>
    <t>1419891 Sanson L 191114 INC</t>
  </si>
  <si>
    <t>1419891 Sanson L 191114 TEU HTL</t>
  </si>
  <si>
    <t>0100544200</t>
  </si>
  <si>
    <t>Capital Taxis - taxi to airport with Liv Esterhazy</t>
  </si>
  <si>
    <t>Kepler Restaura meal before Dusky Sounds trip 15-1</t>
  </si>
  <si>
    <t>0100546189</t>
  </si>
  <si>
    <t>vehicle</t>
  </si>
  <si>
    <t>1419891 Sanson L 191114 Misc Charge INC</t>
  </si>
  <si>
    <t>1419891 Sanson L 191114 ZQN 3 day(s) CAR</t>
  </si>
  <si>
    <t>0100546192</t>
  </si>
  <si>
    <t>1419891 Sanson L 191115 WLG ZQN AIR</t>
  </si>
  <si>
    <t>1419891 Sanson L 191115 FEE</t>
  </si>
  <si>
    <t>Sandfly Cafe Breakfast - Dusky Sound visit - 15-17</t>
  </si>
  <si>
    <t>1427949 Sanson L 191119 AKL WLG AIR</t>
  </si>
  <si>
    <t>HRH Reception, Govt House AKL</t>
  </si>
  <si>
    <t>1427949 Sanson L 191119 FEE</t>
  </si>
  <si>
    <t>1416500 Sanson L 191122 WLG HKK AIR</t>
  </si>
  <si>
    <t>Ivory Glacier/Cropp River with NIWA CE and SLT</t>
  </si>
  <si>
    <t>1416500 Sanson L 191122 FEE</t>
  </si>
  <si>
    <t>1416500 Sanson L 191122 HKK WLG AIR</t>
  </si>
  <si>
    <t>0100548814</t>
  </si>
  <si>
    <t>Bp Connect Fend Ivory Glacier South Westland visit</t>
  </si>
  <si>
    <t>Theatre Royal H Ivory Glacier visit with NIWA pers</t>
  </si>
  <si>
    <t>1411439 Sanson L 191129 WLG ZQN AIR</t>
  </si>
  <si>
    <t>Kea Summit - keynote speaker</t>
  </si>
  <si>
    <t>1411439 Sanson L 191129 FEE</t>
  </si>
  <si>
    <t>Akarua-Artisan Breakfast Kea Conference 1 December</t>
  </si>
  <si>
    <t>Bp Connect Quee Lou Sanson Kea Conference 1 Decemb</t>
  </si>
  <si>
    <t>O.M.G. Lou Sanson State Services Leadership Team r</t>
  </si>
  <si>
    <t>State Services Leadership team retreat</t>
  </si>
  <si>
    <t>Uber Trip Help. UBER WLG</t>
  </si>
  <si>
    <t>Senior Leaders hui</t>
  </si>
  <si>
    <t>Uber Trip Help. Uber Wlg - airport for Chatham Isl</t>
  </si>
  <si>
    <t>Chathams Island visit with business partners</t>
  </si>
  <si>
    <t>6pp</t>
  </si>
  <si>
    <t>Phil Royal, Greg Muir, Andrew Grant, Richard Lauder</t>
  </si>
  <si>
    <t>Uber Trip Help. Uber city - airport Chathams trip</t>
  </si>
  <si>
    <t>Chatham Islands visit with partners 6-9 Dec 19</t>
  </si>
  <si>
    <t>Uber Trip Help. Uber hone - airport Christchurch m</t>
  </si>
  <si>
    <t>CHr</t>
  </si>
  <si>
    <t>Uber Trip Help. Uber Christchurch airport - city b</t>
  </si>
  <si>
    <t>Ngai Tahu 3mthly governance kahui</t>
  </si>
  <si>
    <t>1431408 Sanson L 191211 WLG CHC AIR</t>
  </si>
  <si>
    <t>1431408 Sanson L 191211 FEE</t>
  </si>
  <si>
    <t>Uber Trip Help. Uber - Christchurch meetings</t>
  </si>
  <si>
    <t>1430654 Sanson L 191212 WLG ROT AIR</t>
  </si>
  <si>
    <t>1430654 Sanson L 191212 FEE</t>
  </si>
  <si>
    <t>Whitianga/Whakatane/Tauranga visit 13-15 Dec 2020</t>
  </si>
  <si>
    <t>0100551639</t>
  </si>
  <si>
    <t>1430654 Sanson L 191212 INC</t>
  </si>
  <si>
    <t>1430654 Sanson L 191212 Misc Charge INC</t>
  </si>
  <si>
    <t>1430654 Sanson L 191212 One Way Fee INC</t>
  </si>
  <si>
    <t>1430654 Sanson L 191212 ROT 3 day(s) CAR</t>
  </si>
  <si>
    <t>1430654 Sanson L 191212 WHK HTL</t>
  </si>
  <si>
    <t>0100551643</t>
  </si>
  <si>
    <t>0100551662</t>
  </si>
  <si>
    <t>Uber Trip Help.																				 Uber city - ai</t>
  </si>
  <si>
    <t>The Church Rest																				 meal with staf</t>
  </si>
  <si>
    <t>staff visit Hahei</t>
  </si>
  <si>
    <t>0100551971</t>
  </si>
  <si>
    <t>Uber Trip Help. Lou Sanson - meetings in AKL with</t>
  </si>
  <si>
    <t>Ngai Tai ki Tamaki video</t>
  </si>
  <si>
    <t>Uber Trip Help. Lou Sanson - uber to marae from AK</t>
  </si>
  <si>
    <t>1444467 Sanson L 200115 WLG AKL AIR</t>
  </si>
  <si>
    <t>0100551641</t>
  </si>
  <si>
    <t>1444467 Sanson L 200115 FEE</t>
  </si>
  <si>
    <t>1465631 Sanson L 200117 WLG KKE AIR</t>
  </si>
  <si>
    <t>Northland/Keri Keri Office visits</t>
  </si>
  <si>
    <t>Keri keri</t>
  </si>
  <si>
    <t>1465631 Sanson L 200117 FEE</t>
  </si>
  <si>
    <t>1465631 Sanson L 200117 INC</t>
  </si>
  <si>
    <t>1465631 Sanson L 200117 KKE HTL</t>
  </si>
  <si>
    <t>1465631 Sanson L 200117 KKE 3 day(s) CAR</t>
  </si>
  <si>
    <t>1465631 Sanson L 200117 Misc Charge INC</t>
  </si>
  <si>
    <t>1465631 Sanson L 200117 HTL</t>
  </si>
  <si>
    <t>Lou Sanson - emergency air tickets to tangi for Pi</t>
  </si>
  <si>
    <t>Piri Scia Scia tangi</t>
  </si>
  <si>
    <t>1468600 Sanson L 200121 INC</t>
  </si>
  <si>
    <t>1468600 Sanson L 200121 NPE HTL</t>
  </si>
  <si>
    <t>1468600 Sanson L 200121 FEE</t>
  </si>
  <si>
    <t>1468600 Sanson L 200121 Fuel Charge INC</t>
  </si>
  <si>
    <t>1468600 Sanson L 200121 NPE 1 day(s) CAR</t>
  </si>
  <si>
    <t>1470375 Sanson L 200122 NPE WLG AIR</t>
  </si>
  <si>
    <t>1470375 Sanson L 200122 FEE</t>
  </si>
  <si>
    <t>1469570 Sanson L 200220 WLG AKL AIR</t>
  </si>
  <si>
    <t>Kiwibank Nzer of the Year Awards</t>
  </si>
  <si>
    <t>1469570 Sanson L 200220 FEE</t>
  </si>
  <si>
    <t>Travel - Domestic Flights</t>
  </si>
  <si>
    <t>1469570 Sanson L 200220 AKL WLG AIR</t>
  </si>
  <si>
    <t>Lou Sanson - FMS- 21/02/2020</t>
  </si>
  <si>
    <t xml:space="preserve">Visit to Great Barrier Island </t>
  </si>
  <si>
    <t>Great Barrier Island</t>
  </si>
  <si>
    <t>1489912 Sanson L 200221 FEE</t>
  </si>
  <si>
    <t>1489912 Sanson L 200221 AKL 2 day(s) CAR</t>
  </si>
  <si>
    <t xml:space="preserve">vehicle </t>
  </si>
  <si>
    <t>1489912 Sanson L 200221 INC</t>
  </si>
  <si>
    <t>Lou Sanson-  BA -23/02/2020</t>
  </si>
  <si>
    <t>1472609 Sanson L 200225 WLG HKK AIR</t>
  </si>
  <si>
    <t>Westport/Hokitika Offices</t>
  </si>
  <si>
    <t>Westport</t>
  </si>
  <si>
    <t>Bob Dickson Retirement 26/02/20</t>
  </si>
  <si>
    <t>1472609 Sanson L 200225 FEE</t>
  </si>
  <si>
    <t>1487579 Sanson L 200226 FEE</t>
  </si>
  <si>
    <t>1478049 Sanson L 200305 WLG AKL AIR</t>
  </si>
  <si>
    <t>Business meetings/staff 50th celebration Lakes Manapouri</t>
  </si>
  <si>
    <t>Lauder, Ross Copland, Noel Saxon/john Davies/ speaker</t>
  </si>
  <si>
    <t>1478049 Sanson L 200305 AKL WLG AIR</t>
  </si>
  <si>
    <t>1478049 Sanson L 200305 AKL ZQN AIR</t>
  </si>
  <si>
    <t>1478049 Sanson L 200305 FEE</t>
  </si>
  <si>
    <t>1478323 Sanson L 200312 WLG ZQN AIR</t>
  </si>
  <si>
    <t>drove to New Plymouth instead (Ngai Tahu mtg Wgtn)</t>
  </si>
  <si>
    <t>1478323 Sanson L 200312 FEE</t>
  </si>
  <si>
    <t>1427949 Sanson L 200320 AKL WLG AIR</t>
  </si>
  <si>
    <t>1427949 Sanson L 200320 CHC WLG AIR</t>
  </si>
  <si>
    <t>1427949 Sanson L 200320 FEE</t>
  </si>
  <si>
    <t>1478343 Sanson L 200326 WLG CHC AIR</t>
  </si>
  <si>
    <t>Minister's Mackenzie hui with Runanga, CEs and Governors</t>
  </si>
  <si>
    <t>1478343 Sanson L 200326 FEE</t>
  </si>
  <si>
    <t>1487565 Sanson L 200329 WLG AKL AIR</t>
  </si>
  <si>
    <t>Raoul had to be cancelled</t>
  </si>
  <si>
    <t>1487565 Sanson L 200329 FEE</t>
  </si>
  <si>
    <t>1484710 Sanson L 200415 WLG BHE AIR</t>
  </si>
  <si>
    <t>Forestry School  keynote CHC/NZCA Blenheim</t>
  </si>
  <si>
    <t>1484710 Sanson L 200415 WLG CHC AIR</t>
  </si>
  <si>
    <t>1484710 Sanson L 200415 FEE</t>
  </si>
  <si>
    <t>1411439 Sanson L 191129 ZQN WLG AIR</t>
  </si>
  <si>
    <t>0100546191</t>
  </si>
  <si>
    <t>1411439 Sanson L 191129 INC</t>
  </si>
  <si>
    <t>1411439 Sanson L 191129 Misc Charge INC</t>
  </si>
  <si>
    <t>1411439 Sanson L 191129 ZQN 3 day(s) CAR</t>
  </si>
  <si>
    <t>100539601</t>
  </si>
  <si>
    <t>Zookeepers Cafe Rakiura Maori Land Settlement even</t>
  </si>
  <si>
    <t>PLEASE TSFR TO 100104</t>
  </si>
  <si>
    <t>1901083437</t>
  </si>
  <si>
    <t>FOOD &amp; TRANSPORT CHATHAM ISLANDS REIMBURSEMENT</t>
  </si>
  <si>
    <t>Chatham Islands visit with partners 6-9 Dec 19 staff meals/supplies</t>
  </si>
  <si>
    <t>1478049 Sanson L 200305 WLG ZQN AIR</t>
  </si>
  <si>
    <t>1501258 Sanson L 200326 WLG TIU AIR</t>
  </si>
  <si>
    <t>1501258 Sanson L 200326 WLG CHC AIR</t>
  </si>
  <si>
    <t>1503722 Sanson L 200409 WLG CHC AIR</t>
  </si>
  <si>
    <t>1506249 Sanson L 200316 AKL WLG AIR</t>
  </si>
  <si>
    <t>Sir Rob Fenwick's tangi</t>
  </si>
  <si>
    <t>Lou did eulogy</t>
  </si>
  <si>
    <t>1506249 Sanson L 200316 WLG AKL AIR</t>
  </si>
  <si>
    <t>Travel - Domestic Expenses</t>
  </si>
  <si>
    <t>VISIT TO WHITANGA OFFICE</t>
  </si>
  <si>
    <t>Beachfront Hote private accomm Bob Dickson farewel</t>
  </si>
  <si>
    <t>in lieu accomm Bob Dickson farewell</t>
  </si>
  <si>
    <t>Hotel On Bookin Sanson - 6-7 March emergency accom</t>
  </si>
  <si>
    <t>emergency accomm due to Southland flooding making huts unusable</t>
  </si>
  <si>
    <t>The Island Gela NZer of the Year - breakfast</t>
  </si>
  <si>
    <t>The Olive Tree Sanson - meal whilst travelling</t>
  </si>
  <si>
    <t>1469570 Sanson L 200220 AKL HTL</t>
  </si>
  <si>
    <t>1469570 Sanson L 200220 INC</t>
  </si>
  <si>
    <t>1489912 Sanson L 200221 Fuel Charge INC</t>
  </si>
  <si>
    <t>1489912 Sanson L 200221 WHK 0 day(s) CAR</t>
  </si>
  <si>
    <t>1501258 Sanson L 200326 FEE</t>
  </si>
  <si>
    <t>1503722 Sanson L 200409 FEE</t>
  </si>
  <si>
    <t>1506249 Sanson L 200316 FEE</t>
  </si>
  <si>
    <t>1487579 Sanson L 200226 INC</t>
  </si>
  <si>
    <t>1487579 Sanson L 200226 Misc Charge INC</t>
  </si>
  <si>
    <t>1487579 Sanson L 200226 One Way Fee INC</t>
  </si>
  <si>
    <t>1487579 Sanson L 200226 WSZ 1 day(s) CAR</t>
  </si>
  <si>
    <t>1506249 Sanson L 200316 AKL HTL</t>
  </si>
  <si>
    <t>1506249 Sanson L 200316 INC</t>
  </si>
  <si>
    <t>Hospitality/Event: Entertaining external</t>
  </si>
  <si>
    <t>Wholesale Boot Rob Brown, Rob Young, Joe Landro, M</t>
  </si>
  <si>
    <t>meeting</t>
  </si>
  <si>
    <t>Rob Brown, Rob Young, Joe Landro, Mike Slater, Lou Sanson, Martin Kessick</t>
  </si>
  <si>
    <t>Astoria Cafe Lou Sanson - meeting with Don Hammond</t>
  </si>
  <si>
    <t>Dob Hammond Game Animal Council</t>
  </si>
  <si>
    <t>Kilim Wellingto Sanson - Senior leaders Hui discus</t>
  </si>
  <si>
    <t>Senior Leaders Hui</t>
  </si>
  <si>
    <t>Pickle And Pie Lou Sanson - Fish and Game - Lindsa</t>
  </si>
  <si>
    <t>Lindsay Lyons, M English, Neil Deans</t>
  </si>
  <si>
    <t>Pickle And Pie lunch meet Wren Green and Les Mollo</t>
  </si>
  <si>
    <t>Wren Green, Les Molloy, Dave Bamford</t>
  </si>
  <si>
    <t>Lamason meeting Andrea Vance 23 March 2020</t>
  </si>
  <si>
    <t>Andrea Vance meeting</t>
  </si>
  <si>
    <t>Little Beer Qua Lou Sanson meeting Phil Royal, Cha</t>
  </si>
  <si>
    <t>Covid19 meeting</t>
  </si>
  <si>
    <t>5pp</t>
  </si>
  <si>
    <t>Phil Royal, Jeroen PWC, Kevin O'Connor, Lou Sanson, Ginny Baddeley</t>
  </si>
  <si>
    <t>1509600 Sanson L 200527 CHC WLG AIR</t>
  </si>
  <si>
    <t>Westport/Hokitika Mayors/CEOs 27-31 May 2020</t>
  </si>
  <si>
    <t>West Coast</t>
  </si>
  <si>
    <t>1509600 Sanson L 200527 WLG WLG AIR</t>
  </si>
  <si>
    <t>1509600 Sanson L 200527 FEE</t>
  </si>
  <si>
    <t>Lou Sanson - accommodation in Punakaiki for visits</t>
  </si>
  <si>
    <t>0100565458</t>
  </si>
  <si>
    <t>1513376 Sanson L 200612 WLG WRE AIR</t>
  </si>
  <si>
    <t>Nga When Rahui Kevin Prime</t>
  </si>
  <si>
    <t>Whangarei</t>
  </si>
  <si>
    <t>1513847 Sanson L 200701 WLG DUD AIR</t>
  </si>
  <si>
    <t>Mayors/Otago Cons Board/staff meetings/Rakiura</t>
  </si>
  <si>
    <t>1514957 Nelson S 200618 NPE WLG AIR</t>
  </si>
  <si>
    <t>This travel isn't for Lou - Orbit are checking on it - will need to be removed</t>
  </si>
  <si>
    <t>0100567669</t>
  </si>
  <si>
    <t>1509600 Sanson L 200527 INC</t>
  </si>
  <si>
    <t>1509600 Sanson L 200527 Misc Charge INC</t>
  </si>
  <si>
    <t>1509600 Sanson L 200527 WSZ 6 day(s) CAR</t>
  </si>
  <si>
    <t>1513376 Sanson L 200612 FEE</t>
  </si>
  <si>
    <t>1513376 Sanson L 200612 INC</t>
  </si>
  <si>
    <t>1513376 Sanson L 200612 KKE HTL</t>
  </si>
  <si>
    <t>1513376 Sanson L 200612 KKE INC</t>
  </si>
  <si>
    <t>1513847 Sanson L 200701 FEE</t>
  </si>
  <si>
    <t>1514401 Sanson L 200703 FEE</t>
  </si>
  <si>
    <t>0100565459</t>
  </si>
  <si>
    <t>0100566119</t>
  </si>
  <si>
    <t>Kitchen Hokitik Lou Sanson - relationship dinner w</t>
  </si>
  <si>
    <t>Relationship mtg Ngai Tahu</t>
  </si>
  <si>
    <t>Lisa and Francois Tumahai, Mike Slater and Mark Davies</t>
  </si>
  <si>
    <t>Punakaiki Taver 28-29 May visit Westport/Hokitika</t>
  </si>
  <si>
    <t>0100567951</t>
  </si>
  <si>
    <t>Copthorne Hotel "Business meeting with Iwi Omapere</t>
  </si>
  <si>
    <t>Northland Iwi, Te Roroa</t>
  </si>
  <si>
    <t>Snow Tane, Thomas Hohaia, new Xhair Te Roroa  + Sue R-T</t>
  </si>
  <si>
    <t>Pickle And Pie Lou Sanson/Mike Tod business meetin</t>
  </si>
  <si>
    <t>Air NZ business discussion</t>
  </si>
  <si>
    <t>Wellignton</t>
  </si>
  <si>
    <t>Mike Tod</t>
  </si>
  <si>
    <t>Flamingo Joes business meeting Brian Roche - no GS</t>
  </si>
  <si>
    <t>Business meeting</t>
  </si>
  <si>
    <t>Brian Roche</t>
  </si>
  <si>
    <t>Te Hono Boot Camp - 20-27th July 2019</t>
  </si>
  <si>
    <t>17-19 July 2019</t>
  </si>
  <si>
    <t>20-27 July 2019</t>
  </si>
  <si>
    <t>Taxis and Meals</t>
  </si>
  <si>
    <t>4-6 September 2019</t>
  </si>
  <si>
    <t>Accommodation, Meals, Rental car</t>
  </si>
  <si>
    <t>Apia, Samoa</t>
  </si>
  <si>
    <t>Hilo National Park visit</t>
  </si>
  <si>
    <t>Rental car, meals</t>
  </si>
  <si>
    <t>Hawaii, USA</t>
  </si>
  <si>
    <t>Meal for two</t>
  </si>
  <si>
    <t>Meal for three</t>
  </si>
  <si>
    <t>Meal for six</t>
  </si>
  <si>
    <t>Business meeting - Taribon</t>
  </si>
  <si>
    <t>Business meeting - NEXT foundation, CEO</t>
  </si>
  <si>
    <t>Business meeting - Fulton Hogan CEO</t>
  </si>
  <si>
    <t>Business meeting - Genesis CEO</t>
  </si>
  <si>
    <t>Business meeting - Air NZ</t>
  </si>
  <si>
    <t xml:space="preserve">Business meeting - NZ River Awards </t>
  </si>
  <si>
    <t xml:space="preserve">DOC Strategy Workshop </t>
  </si>
  <si>
    <t>Strategy Planning /Directors hui preparation</t>
  </si>
  <si>
    <t>Lunch for four</t>
  </si>
  <si>
    <t>Meal for five</t>
  </si>
  <si>
    <t>Business meeting - Game Animal Council</t>
  </si>
  <si>
    <t>Business meeting - Fish and Game</t>
  </si>
  <si>
    <t>Café for two</t>
  </si>
  <si>
    <t>Document Date</t>
  </si>
  <si>
    <t/>
  </si>
  <si>
    <t>100102</t>
  </si>
  <si>
    <t>Jackie Reys Oha Te Hono Bootcamp Stanford Universi</t>
  </si>
  <si>
    <t>Ua Inflt 016152 Lou Sanson - Te Hono Bootcamp San</t>
  </si>
  <si>
    <t>Matthew Rose, Jarden</t>
  </si>
  <si>
    <t>Mayor of New Plymouth</t>
  </si>
  <si>
    <t>2 x tickets to WOMAD invitee only</t>
  </si>
  <si>
    <t>11-12 July 2019</t>
  </si>
  <si>
    <t>Nelson City Council Meeting</t>
  </si>
  <si>
    <t>EDS 2019 Conference Auckland/Conservation Charity Ball Queenstown</t>
  </si>
  <si>
    <t>Airfare, Accommodation, taxis</t>
  </si>
  <si>
    <t>Uber</t>
  </si>
  <si>
    <t>Taxi</t>
  </si>
  <si>
    <t>Department of Conservation/Ministry for the Environment combined Senior Leaders Meeting</t>
  </si>
  <si>
    <t>Price Waterhouse Cooper meeting</t>
  </si>
  <si>
    <t>Business meeting Minister</t>
  </si>
  <si>
    <t>Late meeting at Beehive</t>
  </si>
  <si>
    <t>Business meeting - Covid-19</t>
  </si>
  <si>
    <t xml:space="preserve">Discussion Senior Leadership Retreat </t>
  </si>
  <si>
    <t>Business meeting - Backcountry Trust</t>
  </si>
  <si>
    <t>Conservation Week</t>
  </si>
  <si>
    <t>updated on sheet</t>
  </si>
  <si>
    <t>y</t>
  </si>
  <si>
    <t>y - removed</t>
  </si>
  <si>
    <t>Y -REMOVED</t>
  </si>
  <si>
    <t>Y</t>
  </si>
  <si>
    <t>Booking fee, Taxi</t>
  </si>
  <si>
    <t>Auckland/Queenstown</t>
  </si>
  <si>
    <t>5-7 March 2020</t>
  </si>
  <si>
    <t>Chatham Islands visit with partners</t>
  </si>
  <si>
    <t>Conservation week event</t>
  </si>
  <si>
    <t>12-18 September 2019</t>
  </si>
  <si>
    <t>Airfare, Taxis,meals</t>
  </si>
  <si>
    <t>New Plymouth, Auckland, Invercargill</t>
  </si>
  <si>
    <t>Chatham Islands</t>
  </si>
  <si>
    <t>Airfare, Rental car</t>
  </si>
  <si>
    <t>Hokitika</t>
  </si>
  <si>
    <t>Forestry school keynote</t>
  </si>
  <si>
    <t>Airfare</t>
  </si>
  <si>
    <t>Funeral  ex DOC Conservator</t>
  </si>
  <si>
    <t>Airfares</t>
  </si>
  <si>
    <t>Funeral ex DOC Conservator/South Island Operations Managers hui</t>
  </si>
  <si>
    <t>Airfares, booking fee, Accommodation</t>
  </si>
  <si>
    <t>Airfares, booking fee</t>
  </si>
  <si>
    <t>Office/ Area visit</t>
  </si>
  <si>
    <t>22-24  November 2019</t>
  </si>
  <si>
    <t>Airfares, booking fee, meal</t>
  </si>
  <si>
    <t>Airfares, booking fee, meal, vehicle hire</t>
  </si>
  <si>
    <t>Airfares, Accommodation, booking fee</t>
  </si>
  <si>
    <t>1-3 July 2019</t>
  </si>
  <si>
    <t>12-13 June 2020</t>
  </si>
  <si>
    <t>10-11 December 2019</t>
  </si>
  <si>
    <t>Airfares, Taxi</t>
  </si>
  <si>
    <t>Airfares, Taxis</t>
  </si>
  <si>
    <t>Ngai Tahu business meeting, Conservation Week events</t>
  </si>
  <si>
    <t>Invercargill, Christchurch</t>
  </si>
  <si>
    <t>Ngai Tahu/Christchurch site visit</t>
  </si>
  <si>
    <t xml:space="preserve">Meeting Northland Iwi, Te Roroa </t>
  </si>
  <si>
    <t>Airfares, Accommodation</t>
  </si>
  <si>
    <t>Northland/Kerikeri</t>
  </si>
  <si>
    <t>Airfares, Accommodation, booking fee, Taxis</t>
  </si>
  <si>
    <t>1-2 August 2019</t>
  </si>
  <si>
    <t>y- removed</t>
  </si>
  <si>
    <t>Business meetings - multiple sites</t>
  </si>
  <si>
    <t>25-29 September 2019</t>
  </si>
  <si>
    <t>Auckland/Invercargill</t>
  </si>
  <si>
    <t>Perth Valley visit with ZIP</t>
  </si>
  <si>
    <t>meals</t>
  </si>
  <si>
    <t>1-3 November 2019</t>
  </si>
  <si>
    <t>Airfare, Accommodation, taxis and meals</t>
  </si>
  <si>
    <t>Airfares, vehicle hire</t>
  </si>
  <si>
    <t>19-22 January 2020</t>
  </si>
  <si>
    <t>Relationship meeting Ngai Tahu</t>
  </si>
  <si>
    <t>31 October - 1 November 2019</t>
  </si>
  <si>
    <t>Seafood Conference/Aspen Institute meeting</t>
  </si>
  <si>
    <t>Airfares, booking fee, Taxi Rental car</t>
  </si>
  <si>
    <t>Tangi for Sir Rob Fenwick</t>
  </si>
  <si>
    <t>14-15 November 2019</t>
  </si>
  <si>
    <t>Airfares, booking fee, vehicle hire, meals</t>
  </si>
  <si>
    <t>y - should be coded to International expenses</t>
  </si>
  <si>
    <t>Westport/Hokitika</t>
  </si>
  <si>
    <t>27-31 May 2020</t>
  </si>
  <si>
    <t>13-15 December 2019</t>
  </si>
  <si>
    <t>Airfares, Rental car, Taxi</t>
  </si>
  <si>
    <t>Whitianga/Whakatane/Tauranga</t>
  </si>
  <si>
    <t>Y - removed</t>
  </si>
  <si>
    <t>Staff farewell</t>
  </si>
  <si>
    <t>Meal (in lieu of Accommodation)</t>
  </si>
  <si>
    <t>Cost Elements</t>
  </si>
  <si>
    <t>MTD Actual</t>
  </si>
  <si>
    <t>MTD Plan</t>
  </si>
  <si>
    <t>MTD Var $</t>
  </si>
  <si>
    <t>YTD Actual</t>
  </si>
  <si>
    <t>YTD Plan</t>
  </si>
  <si>
    <t>YTD  Var $</t>
  </si>
  <si>
    <t>YTD Var %</t>
  </si>
  <si>
    <t>Full Yr Pl</t>
  </si>
  <si>
    <t>% Used</t>
  </si>
  <si>
    <t>$ Rem</t>
  </si>
  <si>
    <t xml:space="preserve">     60304  FBT</t>
  </si>
  <si>
    <t xml:space="preserve">     60305  GST on fringe benefits</t>
  </si>
  <si>
    <t xml:space="preserve">     60310  FBT liable Expenditure</t>
  </si>
  <si>
    <t>*    Other Personnel</t>
  </si>
  <si>
    <t>**   60 Personnel Costs</t>
  </si>
  <si>
    <t xml:space="preserve">     61014  Software expenses</t>
  </si>
  <si>
    <t>*    Communications</t>
  </si>
  <si>
    <t xml:space="preserve">     61202  Office/Cafe Supplies</t>
  </si>
  <si>
    <t>*    Office Costs</t>
  </si>
  <si>
    <t xml:space="preserve">     62101  Travel- Domestic Flights</t>
  </si>
  <si>
    <t xml:space="preserve">     62102  Travel-Domestic Expenses</t>
  </si>
  <si>
    <t xml:space="preserve">     62103  Travel-Overseas Expenses</t>
  </si>
  <si>
    <t xml:space="preserve">     62104  Taxi / Cab Services</t>
  </si>
  <si>
    <t>*    Travel</t>
  </si>
  <si>
    <t xml:space="preserve">     62511  Hospitality/events</t>
  </si>
  <si>
    <t xml:space="preserve">     62521  Education Costs</t>
  </si>
  <si>
    <t>*    Information</t>
  </si>
  <si>
    <t>**   61 Operating Costs</t>
  </si>
  <si>
    <t>***  Total Expenses</t>
  </si>
  <si>
    <t>**** Total</t>
  </si>
  <si>
    <t>+ $30.17 as International charge coded to Domestic</t>
  </si>
  <si>
    <t>Excluded as incorrectly charged to this cost centre - Online purchase of ink for personal home printer</t>
  </si>
  <si>
    <t xml:space="preserve">Don't report on </t>
  </si>
  <si>
    <t>DG - operating</t>
  </si>
  <si>
    <t>62104</t>
  </si>
  <si>
    <t>Taxi / Cab Services</t>
  </si>
  <si>
    <t>S</t>
  </si>
  <si>
    <t>P-Card Suspense</t>
  </si>
  <si>
    <t>Uber Trip Help. Sanson - to accomm Auckland</t>
  </si>
  <si>
    <t>100558848</t>
  </si>
  <si>
    <t>Uber Trip Help. Sanson - to airport - Rob Fenwick'</t>
  </si>
  <si>
    <t>Uber Trip Help. Sanson uber AKL business meeting</t>
  </si>
  <si>
    <t>Uber Trip Help. NZer of the Year awards Auckland 2</t>
  </si>
  <si>
    <t>Uber Trip Help. NZer of the year - uber airport to</t>
  </si>
  <si>
    <t>Uber Trip Help. GBI Visit - uber to airport Auckla</t>
  </si>
  <si>
    <t>Uber Trip Help. GBI visit - uber to airport Auckla</t>
  </si>
  <si>
    <t>Uber Trip Help. NZer of the Year and GBI visit 22-</t>
  </si>
  <si>
    <t>Amalga Taxis 3- taxi to airport for Bob Dickson fa</t>
  </si>
  <si>
    <t>Uber Trip Help. Retirement Bob Dickson, visit Grey</t>
  </si>
  <si>
    <t>Uber Trip Help. Lou Sanson - breakfast with MOC 02</t>
  </si>
  <si>
    <t>Uber Trip Help. Lou Sanson - Launch of PF2050 Stra</t>
  </si>
  <si>
    <t>Uber Trip Help. Rob Fenwick's tangi</t>
  </si>
  <si>
    <t>100559082</t>
  </si>
  <si>
    <t>Uber Trip Help. Rob Fenwick's tangi AKL airport</t>
  </si>
  <si>
    <t>Uber Trip Help. Lou Sanson - business meetings in</t>
  </si>
  <si>
    <t>100560719</t>
  </si>
  <si>
    <t>Uber *trip Help Lou Sanson - uber home from late b</t>
  </si>
  <si>
    <t>Uber Trip Help. Lou Sanson - uber to airport for W</t>
  </si>
  <si>
    <t>100566119</t>
  </si>
  <si>
    <t>Uber Trip Help. uber from airport after Westport v</t>
  </si>
  <si>
    <t>Uber Trip Help. uber home from late night dinner w</t>
  </si>
  <si>
    <t>100567951</t>
  </si>
  <si>
    <t>Uber Trip Help uber home after meeting with AirNZ</t>
  </si>
  <si>
    <t>100567956</t>
  </si>
  <si>
    <t>Cost Center</t>
  </si>
  <si>
    <t>CO object name</t>
  </si>
  <si>
    <t>Cost Element</t>
  </si>
  <si>
    <t>Cost element name</t>
  </si>
  <si>
    <t>Partner object</t>
  </si>
  <si>
    <t>Val.in rep.cur.</t>
  </si>
  <si>
    <t>Total quantity</t>
  </si>
  <si>
    <t>Posted unit of meas.</t>
  </si>
  <si>
    <t>Offsetting account type</t>
  </si>
  <si>
    <t>Name of offsetting account</t>
  </si>
  <si>
    <t>Name</t>
  </si>
  <si>
    <t>Ref. document number</t>
  </si>
  <si>
    <t>Business meeting - AIR NZ</t>
  </si>
  <si>
    <t>Phone costs</t>
  </si>
  <si>
    <t>Westport trip</t>
  </si>
  <si>
    <t>Local travel</t>
  </si>
  <si>
    <t>Rob Fenwick</t>
  </si>
  <si>
    <t>Airfares, meals, taxis</t>
  </si>
  <si>
    <t>Kiwibank Nzer of year</t>
  </si>
  <si>
    <t>Covid 19 meeting - PWC</t>
  </si>
  <si>
    <t>Business meeting - Dom Post</t>
  </si>
  <si>
    <t>Meals x 4</t>
  </si>
  <si>
    <t>Meals x 5</t>
  </si>
  <si>
    <t>Funeral Dave Wilson ex DOC Conservator/NZCA/Aotearoa Circle</t>
  </si>
  <si>
    <t>Nelson/Hamilton/Auckland</t>
  </si>
  <si>
    <t>Christchurch/Nelson/Queenstown</t>
  </si>
  <si>
    <t>West Coast visit</t>
  </si>
  <si>
    <t>Great Barrier Island visit</t>
  </si>
  <si>
    <t>Business meeting COVID-19</t>
  </si>
  <si>
    <t>14-18 August 2019</t>
  </si>
  <si>
    <t>Business meeting - Minister of Conservation</t>
  </si>
  <si>
    <t>Added to Wellington travel</t>
  </si>
  <si>
    <t>16-17 October 2019</t>
  </si>
  <si>
    <t>11-12 October 2019</t>
  </si>
  <si>
    <t>17-20 January 2020</t>
  </si>
  <si>
    <t>29 November - 3 December 2019</t>
  </si>
  <si>
    <t>6-9 December 2019</t>
  </si>
  <si>
    <t>Airfares. Taxi, Uber</t>
  </si>
  <si>
    <t>30- 31 October 2019</t>
  </si>
  <si>
    <t>Meetings with Mayor/DOC Office Area visits</t>
  </si>
  <si>
    <t>Taxis. Accommodation</t>
  </si>
  <si>
    <t>4-5 July 2019</t>
  </si>
  <si>
    <t>Rakiura Minister Of Conservation event/Hump Ridge track/Meeting with Mayor</t>
  </si>
  <si>
    <t>Attributed to Auckland trip at similar time</t>
  </si>
  <si>
    <t>Attributed to Queenstown flight at similar time</t>
  </si>
  <si>
    <t>17-19 September 2019</t>
  </si>
  <si>
    <t>Domestic travel</t>
  </si>
  <si>
    <t>International travel</t>
  </si>
  <si>
    <t>Total travel</t>
  </si>
  <si>
    <t>SAP</t>
  </si>
  <si>
    <t>Return</t>
  </si>
  <si>
    <t>Diff</t>
  </si>
  <si>
    <t>Added to Christchurch visit end of March</t>
  </si>
  <si>
    <t>Note net credit of $121 applied to Hamilton trip in September</t>
  </si>
  <si>
    <t>Business Meetings Westport/Hokitika Mayors/CEOs/Ngai Tahu</t>
  </si>
  <si>
    <t>Meeting with Nga Whenua Rahui</t>
  </si>
  <si>
    <t>Reconciliation</t>
  </si>
  <si>
    <t>Cafe for two</t>
  </si>
  <si>
    <t>Phone charger for Director General</t>
  </si>
  <si>
    <t>Diff of $77 relates to DOC meeting for internal staff incorrectly coded to this cc</t>
  </si>
  <si>
    <t>Exclude $387.79 as incorrectly coded to this cost centre</t>
  </si>
  <si>
    <t>Added as was missing from transaction list</t>
  </si>
  <si>
    <t>Invercargill/Stewart Island</t>
  </si>
  <si>
    <t>Net credit of $64.68 offset against Conservation week travel occurring at the same time</t>
  </si>
  <si>
    <t>Net credit $331.75 to Rakiura trip in early July</t>
  </si>
  <si>
    <t>1 x bottle of whiskey, shared with SLT</t>
  </si>
  <si>
    <t>San Francisco, USA</t>
  </si>
  <si>
    <t>29th South Pacific Regional Environment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</si>
</sst>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quot;$&quot;#,##0.00_);[Red]\(&quot;$&quot;#,##0.00\)"/>
    <numFmt numFmtId="165" formatCode="_(&quot;$&quot;* #,##0.00_);_(&quot;$&quot;* \(#,##0.00\);_(&quot;$&quot;* &quot;-&quot;??_);_(@_)"/>
    <numFmt numFmtId="166" formatCode="&quot;$&quot;#,##0.00"/>
    <numFmt numFmtId="167" formatCode="[$-1409]d\ mmmm\ yyyy;@"/>
    <numFmt numFmtId="168" formatCode="dd/mm/yyyy"/>
    <numFmt numFmtId="169" formatCode="#,##0_-;#,##0\-;&quot; &quot;"/>
    <numFmt numFmtId="170" formatCode="#,##0.00_-;#,##0.00\-;&quot; &quot;"/>
    <numFmt numFmtId="171" formatCode="#,##0.000"/>
  </numFmts>
  <fonts count="4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8"/>
      <name val="Arial"/>
      <family val="2"/>
    </font>
    <font>
      <strike/>
      <sz val="10"/>
      <name val="Arial"/>
      <family val="2"/>
    </font>
    <font>
      <strike/>
      <sz val="10"/>
      <color indexed="8"/>
      <name val="Arial"/>
      <family val="2"/>
    </font>
    <font>
      <b/>
      <sz val="9"/>
      <color indexed="81"/>
      <name val="Tahoma"/>
      <family val="2"/>
    </font>
  </fonts>
  <fills count="17">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indexed="27"/>
        <bgColor indexed="64"/>
      </patternFill>
    </fill>
    <fill>
      <patternFill patternType="solid">
        <fgColor indexed="26"/>
        <bgColor indexed="64"/>
      </patternFill>
    </fill>
    <fill>
      <patternFill patternType="solid">
        <fgColor theme="6" tint="0.39997558519241921"/>
        <bgColor indexed="64"/>
      </patternFill>
    </fill>
    <fill>
      <patternFill patternType="solid">
        <fgColor rgb="FFFFC000"/>
        <bgColor indexed="64"/>
      </patternFill>
    </fill>
    <fill>
      <patternFill patternType="solid">
        <fgColor indexed="22"/>
        <bgColor indexed="64"/>
      </patternFill>
    </fill>
  </fills>
  <borders count="25">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10" fillId="0" borderId="0" applyNumberFormat="0" applyFill="0" applyBorder="0" applyAlignment="0" applyProtection="0"/>
    <xf numFmtId="165" fontId="23" fillId="0" borderId="0" applyFont="0" applyFill="0" applyBorder="0" applyAlignment="0" applyProtection="0"/>
    <xf numFmtId="43" fontId="23" fillId="0" borderId="0" applyFont="0" applyFill="0" applyBorder="0" applyAlignment="0" applyProtection="0"/>
    <xf numFmtId="0" fontId="15" fillId="0" borderId="0"/>
    <xf numFmtId="43" fontId="15" fillId="0" borderId="0" applyFont="0" applyFill="0" applyBorder="0" applyAlignment="0" applyProtection="0"/>
  </cellStyleXfs>
  <cellXfs count="339">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0" fillId="7" borderId="0" xfId="0" applyFont="1" applyFill="1" applyBorder="1" applyAlignment="1" applyProtection="1">
      <alignment horizontal="left" vertical="center" wrapText="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0" fillId="7" borderId="0" xfId="0" applyFont="1" applyFill="1" applyBorder="1" applyAlignment="1" applyProtection="1">
      <alignment vertical="center" wrapText="1"/>
    </xf>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19" fillId="7" borderId="0" xfId="0" applyFont="1" applyFill="1" applyBorder="1" applyAlignment="1" applyProtection="1">
      <alignment horizontal="left" vertical="center" readingOrder="1"/>
    </xf>
    <xf numFmtId="166" fontId="19" fillId="7" borderId="0" xfId="0" applyNumberFormat="1" applyFont="1" applyFill="1" applyBorder="1" applyAlignment="1" applyProtection="1">
      <alignment horizontal="left" vertical="center" wrapText="1"/>
    </xf>
    <xf numFmtId="1" fontId="19" fillId="7" borderId="0" xfId="0" applyNumberFormat="1" applyFont="1" applyFill="1" applyBorder="1" applyAlignment="1" applyProtection="1">
      <alignment horizontal="center" vertical="center" wrapText="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167" fontId="15" fillId="10" borderId="3" xfId="0" applyNumberFormat="1" applyFont="1" applyFill="1" applyBorder="1" applyAlignment="1" applyProtection="1">
      <alignment vertical="center" wrapText="1"/>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protection locked="0"/>
    </xf>
    <xf numFmtId="0" fontId="34" fillId="10" borderId="7" xfId="0" applyFont="1" applyFill="1" applyBorder="1" applyAlignment="1" applyProtection="1">
      <alignment horizontal="center" vertical="center" wrapText="1"/>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4" xfId="0" applyFont="1" applyFill="1" applyBorder="1" applyAlignment="1" applyProtection="1">
      <alignment horizontal="left" vertical="center" wrapText="1"/>
      <protection locked="0"/>
    </xf>
    <xf numFmtId="0" fontId="0" fillId="10" borderId="5" xfId="0" applyFont="1" applyFill="1" applyBorder="1" applyAlignment="1" applyProtection="1">
      <alignment horizontal="left" vertical="center" wrapText="1"/>
      <protection locked="0"/>
    </xf>
    <xf numFmtId="0" fontId="20" fillId="0" borderId="0" xfId="0" applyFont="1" applyFill="1" applyAlignment="1" applyProtection="1">
      <alignment horizontal="center" wrapText="1"/>
    </xf>
    <xf numFmtId="0" fontId="15" fillId="10" borderId="4" xfId="0" applyNumberFormat="1"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readingOrder="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35" fillId="3" borderId="0" xfId="0" applyFont="1" applyFill="1" applyBorder="1" applyAlignment="1" applyProtection="1">
      <alignment horizontal="center" vertical="center" wrapText="1"/>
    </xf>
    <xf numFmtId="166" fontId="35" fillId="7" borderId="0" xfId="0" applyNumberFormat="1" applyFont="1" applyFill="1" applyBorder="1" applyAlignment="1" applyProtection="1">
      <alignment horizontal="center" vertical="center" wrapText="1"/>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2" fontId="15" fillId="10" borderId="4" xfId="0" applyNumberFormat="1" applyFont="1" applyFill="1" applyBorder="1" applyAlignment="1" applyProtection="1">
      <alignment vertical="center" wrapText="1"/>
      <protection locked="0"/>
    </xf>
    <xf numFmtId="167" fontId="15" fillId="10" borderId="3" xfId="0" applyNumberFormat="1" applyFont="1" applyFill="1" applyBorder="1" applyAlignment="1" applyProtection="1">
      <alignment horizontal="right" vertical="center"/>
      <protection locked="0"/>
    </xf>
    <xf numFmtId="167" fontId="15" fillId="10" borderId="0" xfId="0" applyNumberFormat="1" applyFont="1" applyFill="1" applyBorder="1" applyAlignment="1" applyProtection="1">
      <alignment vertical="center"/>
      <protection locked="0"/>
    </xf>
    <xf numFmtId="164" fontId="15" fillId="10" borderId="0" xfId="0" applyNumberFormat="1" applyFont="1" applyFill="1" applyBorder="1" applyAlignment="1" applyProtection="1">
      <alignment vertical="center" wrapText="1"/>
      <protection locked="0"/>
    </xf>
    <xf numFmtId="0" fontId="15" fillId="10" borderId="0" xfId="0" applyFont="1" applyFill="1" applyBorder="1" applyAlignment="1" applyProtection="1">
      <alignment vertical="center" wrapText="1"/>
      <protection locked="0"/>
    </xf>
    <xf numFmtId="0" fontId="15" fillId="11" borderId="11" xfId="0" applyFont="1" applyFill="1" applyBorder="1"/>
    <xf numFmtId="0" fontId="15" fillId="11" borderId="12" xfId="0" applyFont="1" applyFill="1" applyBorder="1"/>
    <xf numFmtId="0" fontId="15" fillId="11" borderId="13" xfId="0" applyFont="1" applyFill="1" applyBorder="1"/>
    <xf numFmtId="49" fontId="6" fillId="12" borderId="14" xfId="0" applyNumberFormat="1" applyFont="1" applyFill="1" applyBorder="1"/>
    <xf numFmtId="168" fontId="6" fillId="12" borderId="14" xfId="0" applyNumberFormat="1" applyFont="1" applyFill="1" applyBorder="1"/>
    <xf numFmtId="49" fontId="6" fillId="12" borderId="15" xfId="0" applyNumberFormat="1" applyFont="1" applyFill="1" applyBorder="1"/>
    <xf numFmtId="49" fontId="6" fillId="13" borderId="11" xfId="0" applyNumberFormat="1" applyFont="1" applyFill="1" applyBorder="1"/>
    <xf numFmtId="0" fontId="6" fillId="12" borderId="16" xfId="0" applyFont="1" applyFill="1" applyBorder="1"/>
    <xf numFmtId="14" fontId="0" fillId="0" borderId="0" xfId="0" applyNumberFormat="1"/>
    <xf numFmtId="0" fontId="15" fillId="0" borderId="0" xfId="0" applyFont="1"/>
    <xf numFmtId="49" fontId="6" fillId="12" borderId="11" xfId="0" applyNumberFormat="1" applyFont="1" applyFill="1" applyBorder="1"/>
    <xf numFmtId="168" fontId="6" fillId="12" borderId="11" xfId="0" applyNumberFormat="1" applyFont="1" applyFill="1" applyBorder="1"/>
    <xf numFmtId="49" fontId="6" fillId="12" borderId="17" xfId="0" applyNumberFormat="1" applyFont="1" applyFill="1" applyBorder="1"/>
    <xf numFmtId="2" fontId="6" fillId="12" borderId="18" xfId="0" applyNumberFormat="1" applyFont="1" applyFill="1" applyBorder="1"/>
    <xf numFmtId="49" fontId="6" fillId="12" borderId="12" xfId="0" applyNumberFormat="1" applyFont="1" applyFill="1" applyBorder="1"/>
    <xf numFmtId="168" fontId="6" fillId="12" borderId="12" xfId="0" applyNumberFormat="1" applyFont="1" applyFill="1" applyBorder="1"/>
    <xf numFmtId="49" fontId="6" fillId="12" borderId="19" xfId="0" applyNumberFormat="1" applyFont="1" applyFill="1" applyBorder="1"/>
    <xf numFmtId="49" fontId="6" fillId="13" borderId="12" xfId="0" applyNumberFormat="1" applyFont="1" applyFill="1" applyBorder="1"/>
    <xf numFmtId="2" fontId="6" fillId="12" borderId="20" xfId="0" applyNumberFormat="1" applyFont="1" applyFill="1" applyBorder="1"/>
    <xf numFmtId="168" fontId="6" fillId="12" borderId="21" xfId="0" applyNumberFormat="1" applyFont="1" applyFill="1" applyBorder="1"/>
    <xf numFmtId="49" fontId="6" fillId="12" borderId="21" xfId="0" applyNumberFormat="1" applyFont="1" applyFill="1" applyBorder="1"/>
    <xf numFmtId="49" fontId="6" fillId="13" borderId="21" xfId="0" applyNumberFormat="1" applyFont="1" applyFill="1" applyBorder="1"/>
    <xf numFmtId="2" fontId="6" fillId="12" borderId="21" xfId="0" applyNumberFormat="1" applyFont="1" applyFill="1" applyBorder="1"/>
    <xf numFmtId="49" fontId="6" fillId="12" borderId="18" xfId="0" applyNumberFormat="1" applyFont="1" applyFill="1" applyBorder="1"/>
    <xf numFmtId="14" fontId="0" fillId="0" borderId="21" xfId="0" applyNumberFormat="1" applyBorder="1"/>
    <xf numFmtId="49" fontId="6" fillId="13" borderId="14" xfId="0" applyNumberFormat="1" applyFont="1" applyFill="1" applyBorder="1"/>
    <xf numFmtId="2" fontId="6" fillId="12" borderId="16" xfId="0" applyNumberFormat="1" applyFont="1" applyFill="1" applyBorder="1"/>
    <xf numFmtId="0" fontId="6" fillId="12" borderId="18" xfId="0" applyFont="1" applyFill="1" applyBorder="1"/>
    <xf numFmtId="0" fontId="37" fillId="0" borderId="0" xfId="0" applyFont="1"/>
    <xf numFmtId="0" fontId="6" fillId="12" borderId="21" xfId="0" applyFont="1" applyFill="1" applyBorder="1"/>
    <xf numFmtId="14" fontId="0" fillId="0" borderId="1" xfId="0" applyNumberFormat="1" applyBorder="1"/>
    <xf numFmtId="49" fontId="38" fillId="12" borderId="11" xfId="0" applyNumberFormat="1" applyFont="1" applyFill="1" applyBorder="1"/>
    <xf numFmtId="168" fontId="38" fillId="12" borderId="11" xfId="0" applyNumberFormat="1" applyFont="1" applyFill="1" applyBorder="1"/>
    <xf numFmtId="49" fontId="38" fillId="12" borderId="17" xfId="0" applyNumberFormat="1" applyFont="1" applyFill="1" applyBorder="1"/>
    <xf numFmtId="49" fontId="38" fillId="13" borderId="11" xfId="0" applyNumberFormat="1" applyFont="1" applyFill="1" applyBorder="1"/>
    <xf numFmtId="0" fontId="38" fillId="12" borderId="18" xfId="0" applyFont="1" applyFill="1" applyBorder="1"/>
    <xf numFmtId="14" fontId="37" fillId="0" borderId="0" xfId="0" applyNumberFormat="1" applyFont="1"/>
    <xf numFmtId="0" fontId="6" fillId="12" borderId="20" xfId="0" applyFont="1" applyFill="1" applyBorder="1"/>
    <xf numFmtId="43" fontId="6" fillId="12" borderId="18" xfId="3" applyFont="1" applyFill="1" applyBorder="1"/>
    <xf numFmtId="49" fontId="38" fillId="12" borderId="12" xfId="0" applyNumberFormat="1" applyFont="1" applyFill="1" applyBorder="1"/>
    <xf numFmtId="168" fontId="38" fillId="12" borderId="12" xfId="0" applyNumberFormat="1" applyFont="1" applyFill="1" applyBorder="1"/>
    <xf numFmtId="49" fontId="38" fillId="12" borderId="19" xfId="0" applyNumberFormat="1" applyFont="1" applyFill="1" applyBorder="1"/>
    <xf numFmtId="49" fontId="38" fillId="13" borderId="12" xfId="0" applyNumberFormat="1" applyFont="1" applyFill="1" applyBorder="1"/>
    <xf numFmtId="43" fontId="38" fillId="12" borderId="20" xfId="3" applyFont="1" applyFill="1" applyBorder="1"/>
    <xf numFmtId="168" fontId="38" fillId="12" borderId="21" xfId="0" applyNumberFormat="1" applyFont="1" applyFill="1" applyBorder="1"/>
    <xf numFmtId="49" fontId="38" fillId="12" borderId="21" xfId="0" applyNumberFormat="1" applyFont="1" applyFill="1" applyBorder="1"/>
    <xf numFmtId="49" fontId="38" fillId="13" borderId="21" xfId="0" applyNumberFormat="1" applyFont="1" applyFill="1" applyBorder="1"/>
    <xf numFmtId="43" fontId="38" fillId="12" borderId="21" xfId="3" applyFont="1" applyFill="1" applyBorder="1"/>
    <xf numFmtId="49" fontId="38" fillId="12" borderId="18" xfId="0" applyNumberFormat="1" applyFont="1" applyFill="1" applyBorder="1"/>
    <xf numFmtId="43" fontId="6" fillId="12" borderId="20" xfId="3" applyFont="1" applyFill="1" applyBorder="1"/>
    <xf numFmtId="43" fontId="6" fillId="12" borderId="21" xfId="3" applyFont="1" applyFill="1" applyBorder="1"/>
    <xf numFmtId="49" fontId="6" fillId="0" borderId="11" xfId="0" applyNumberFormat="1" applyFont="1" applyBorder="1"/>
    <xf numFmtId="168" fontId="6" fillId="0" borderId="11" xfId="0" applyNumberFormat="1" applyFont="1" applyBorder="1"/>
    <xf numFmtId="49" fontId="6" fillId="0" borderId="17" xfId="0" applyNumberFormat="1" applyFont="1" applyBorder="1"/>
    <xf numFmtId="2" fontId="6" fillId="0" borderId="18" xfId="0" applyNumberFormat="1" applyFont="1" applyBorder="1"/>
    <xf numFmtId="2" fontId="38" fillId="12" borderId="18" xfId="0" applyNumberFormat="1" applyFont="1" applyFill="1" applyBorder="1"/>
    <xf numFmtId="14" fontId="21" fillId="6" borderId="0" xfId="0" applyNumberFormat="1" applyFont="1" applyFill="1"/>
    <xf numFmtId="0" fontId="21" fillId="6" borderId="0" xfId="0" applyFont="1" applyFill="1"/>
    <xf numFmtId="49" fontId="6" fillId="12" borderId="7" xfId="0" applyNumberFormat="1" applyFont="1" applyFill="1" applyBorder="1"/>
    <xf numFmtId="168" fontId="6" fillId="12" borderId="7" xfId="0" applyNumberFormat="1" applyFont="1" applyFill="1" applyBorder="1"/>
    <xf numFmtId="49" fontId="6" fillId="13" borderId="7" xfId="0" applyNumberFormat="1" applyFont="1" applyFill="1" applyBorder="1"/>
    <xf numFmtId="0" fontId="6" fillId="12" borderId="7" xfId="0" applyFont="1" applyFill="1" applyBorder="1"/>
    <xf numFmtId="0" fontId="0" fillId="0" borderId="14" xfId="0" applyBorder="1" applyAlignment="1">
      <alignment vertical="top"/>
    </xf>
    <xf numFmtId="14" fontId="0" fillId="0" borderId="16" xfId="0" applyNumberFormat="1" applyBorder="1" applyAlignment="1">
      <alignment horizontal="right" vertical="top"/>
    </xf>
    <xf numFmtId="1" fontId="0" fillId="0" borderId="14" xfId="0" applyNumberFormat="1" applyBorder="1" applyAlignment="1">
      <alignment horizontal="right" vertical="top"/>
    </xf>
    <xf numFmtId="4" fontId="0" fillId="0" borderId="14" xfId="0" applyNumberFormat="1" applyBorder="1" applyAlignment="1">
      <alignment horizontal="right" vertical="top"/>
    </xf>
    <xf numFmtId="0" fontId="0" fillId="0" borderId="11" xfId="0" applyBorder="1" applyAlignment="1">
      <alignment vertical="top"/>
    </xf>
    <xf numFmtId="14" fontId="0" fillId="0" borderId="18" xfId="0" applyNumberFormat="1" applyBorder="1" applyAlignment="1">
      <alignment horizontal="right" vertical="top"/>
    </xf>
    <xf numFmtId="1" fontId="0" fillId="0" borderId="11" xfId="0" applyNumberFormat="1" applyBorder="1" applyAlignment="1">
      <alignment horizontal="right" vertical="top"/>
    </xf>
    <xf numFmtId="4" fontId="0" fillId="0" borderId="11" xfId="0" applyNumberFormat="1" applyBorder="1" applyAlignment="1">
      <alignment horizontal="right" vertical="top"/>
    </xf>
    <xf numFmtId="168" fontId="6" fillId="12" borderId="18" xfId="0" applyNumberFormat="1" applyFont="1" applyFill="1" applyBorder="1"/>
    <xf numFmtId="0" fontId="6" fillId="12" borderId="11" xfId="0" applyFont="1" applyFill="1" applyBorder="1"/>
    <xf numFmtId="0" fontId="0" fillId="0" borderId="12" xfId="0" applyBorder="1" applyAlignment="1">
      <alignment vertical="top"/>
    </xf>
    <xf numFmtId="14" fontId="0" fillId="0" borderId="20" xfId="0" applyNumberFormat="1" applyBorder="1" applyAlignment="1">
      <alignment horizontal="right" vertical="top"/>
    </xf>
    <xf numFmtId="1" fontId="0" fillId="0" borderId="12" xfId="0" applyNumberFormat="1" applyBorder="1" applyAlignment="1">
      <alignment horizontal="right" vertical="top"/>
    </xf>
    <xf numFmtId="4" fontId="0" fillId="0" borderId="12" xfId="0" applyNumberFormat="1" applyBorder="1" applyAlignment="1">
      <alignment horizontal="right" vertical="top"/>
    </xf>
    <xf numFmtId="0" fontId="0" fillId="0" borderId="7" xfId="0" applyBorder="1" applyAlignment="1">
      <alignment vertical="top"/>
    </xf>
    <xf numFmtId="14" fontId="0" fillId="0" borderId="7" xfId="0" applyNumberFormat="1" applyBorder="1" applyAlignment="1">
      <alignment horizontal="right" vertical="top"/>
    </xf>
    <xf numFmtId="1" fontId="0" fillId="0" borderId="7" xfId="0" applyNumberFormat="1" applyBorder="1" applyAlignment="1">
      <alignment horizontal="right" vertical="top"/>
    </xf>
    <xf numFmtId="4" fontId="0" fillId="0" borderId="7" xfId="0" applyNumberFormat="1" applyBorder="1" applyAlignment="1">
      <alignment horizontal="right" vertical="top"/>
    </xf>
    <xf numFmtId="0" fontId="21" fillId="14" borderId="7" xfId="0" applyFont="1" applyFill="1" applyBorder="1" applyAlignment="1">
      <alignment vertical="top"/>
    </xf>
    <xf numFmtId="14" fontId="21" fillId="14" borderId="7" xfId="0" applyNumberFormat="1" applyFont="1" applyFill="1" applyBorder="1" applyAlignment="1">
      <alignment horizontal="right" vertical="top"/>
    </xf>
    <xf numFmtId="1" fontId="21" fillId="14" borderId="7" xfId="0" applyNumberFormat="1" applyFont="1" applyFill="1" applyBorder="1" applyAlignment="1">
      <alignment horizontal="right" vertical="top"/>
    </xf>
    <xf numFmtId="49" fontId="1" fillId="14" borderId="7" xfId="0" applyNumberFormat="1" applyFont="1" applyFill="1" applyBorder="1"/>
    <xf numFmtId="4" fontId="21" fillId="14" borderId="7" xfId="0" applyNumberFormat="1" applyFont="1" applyFill="1" applyBorder="1" applyAlignment="1">
      <alignment horizontal="right" vertical="top"/>
    </xf>
    <xf numFmtId="0" fontId="21" fillId="6" borderId="7" xfId="0" applyFont="1" applyFill="1" applyBorder="1" applyAlignment="1">
      <alignment vertical="top"/>
    </xf>
    <xf numFmtId="0" fontId="0" fillId="6" borderId="0" xfId="0" applyFill="1"/>
    <xf numFmtId="0" fontId="0" fillId="0" borderId="7" xfId="0" applyBorder="1" applyAlignment="1">
      <alignment horizontal="left" vertical="top"/>
    </xf>
    <xf numFmtId="0" fontId="15" fillId="0" borderId="7" xfId="0" applyFont="1" applyBorder="1" applyAlignment="1">
      <alignment vertical="top"/>
    </xf>
    <xf numFmtId="14" fontId="0" fillId="0" borderId="0" xfId="0" applyNumberFormat="1" applyAlignment="1">
      <alignment horizontal="right"/>
    </xf>
    <xf numFmtId="0" fontId="21" fillId="0" borderId="0" xfId="0" applyFont="1"/>
    <xf numFmtId="0" fontId="0" fillId="0" borderId="0" xfId="0" applyAlignment="1">
      <alignment horizontal="left" vertical="top"/>
    </xf>
    <xf numFmtId="14" fontId="0" fillId="0" borderId="0" xfId="0" applyNumberFormat="1" applyAlignment="1">
      <alignment horizontal="right" vertical="top"/>
    </xf>
    <xf numFmtId="1" fontId="0" fillId="0" borderId="0" xfId="0" applyNumberFormat="1" applyAlignment="1">
      <alignment horizontal="right" vertical="top"/>
    </xf>
    <xf numFmtId="0" fontId="15" fillId="0" borderId="0" xfId="0" applyFont="1" applyAlignment="1">
      <alignment vertical="top"/>
    </xf>
    <xf numFmtId="4" fontId="0" fillId="0" borderId="0" xfId="0" applyNumberFormat="1" applyAlignment="1">
      <alignment horizontal="right" vertical="top"/>
    </xf>
    <xf numFmtId="0" fontId="0" fillId="0" borderId="0" xfId="0" applyAlignment="1">
      <alignment vertical="top"/>
    </xf>
    <xf numFmtId="49" fontId="6" fillId="13" borderId="0" xfId="0" applyNumberFormat="1" applyFont="1" applyFill="1"/>
    <xf numFmtId="49" fontId="6" fillId="12" borderId="0" xfId="0" applyNumberFormat="1" applyFont="1" applyFill="1"/>
    <xf numFmtId="168" fontId="6" fillId="12" borderId="0" xfId="0" applyNumberFormat="1" applyFont="1" applyFill="1"/>
    <xf numFmtId="0" fontId="6" fillId="12" borderId="0" xfId="0" applyFont="1" applyFill="1"/>
    <xf numFmtId="49" fontId="38" fillId="12" borderId="0" xfId="0" applyNumberFormat="1" applyFont="1" applyFill="1"/>
    <xf numFmtId="168" fontId="38" fillId="12" borderId="0" xfId="0" applyNumberFormat="1" applyFont="1" applyFill="1"/>
    <xf numFmtId="49" fontId="38" fillId="13" borderId="0" xfId="0" applyNumberFormat="1" applyFont="1" applyFill="1"/>
    <xf numFmtId="0" fontId="38" fillId="12" borderId="0" xfId="0" applyFont="1" applyFill="1"/>
    <xf numFmtId="49" fontId="6" fillId="15" borderId="0" xfId="0" applyNumberFormat="1" applyFont="1" applyFill="1"/>
    <xf numFmtId="168" fontId="6" fillId="15" borderId="0" xfId="0" applyNumberFormat="1" applyFont="1" applyFill="1"/>
    <xf numFmtId="0" fontId="6" fillId="15" borderId="0" xfId="0" applyFont="1" applyFill="1"/>
    <xf numFmtId="49" fontId="6" fillId="6" borderId="0" xfId="0" applyNumberFormat="1" applyFont="1" applyFill="1"/>
    <xf numFmtId="14" fontId="0" fillId="6" borderId="0" xfId="0" applyNumberFormat="1" applyFill="1"/>
    <xf numFmtId="0" fontId="0" fillId="6" borderId="0" xfId="0" applyFill="1" applyAlignment="1">
      <alignment vertical="top"/>
    </xf>
    <xf numFmtId="14" fontId="0" fillId="6" borderId="0" xfId="0" applyNumberFormat="1" applyFill="1" applyAlignment="1">
      <alignment horizontal="right" vertical="top"/>
    </xf>
    <xf numFmtId="1" fontId="0" fillId="6" borderId="0" xfId="0" applyNumberFormat="1" applyFill="1" applyAlignment="1">
      <alignment horizontal="right" vertical="top"/>
    </xf>
    <xf numFmtId="4" fontId="0" fillId="6" borderId="0" xfId="0" applyNumberFormat="1" applyFill="1" applyAlignment="1">
      <alignment horizontal="right" vertical="top"/>
    </xf>
    <xf numFmtId="0" fontId="0" fillId="9" borderId="0" xfId="0" applyFill="1" applyAlignment="1">
      <alignment vertical="top"/>
    </xf>
    <xf numFmtId="0" fontId="0" fillId="9" borderId="0" xfId="0" applyFill="1"/>
    <xf numFmtId="14" fontId="0" fillId="9" borderId="0" xfId="0" applyNumberFormat="1" applyFill="1"/>
    <xf numFmtId="14" fontId="0" fillId="9" borderId="0" xfId="0" applyNumberFormat="1" applyFill="1" applyAlignment="1">
      <alignment horizontal="right" vertical="top"/>
    </xf>
    <xf numFmtId="1" fontId="0" fillId="9" borderId="0" xfId="0" applyNumberFormat="1" applyFill="1" applyAlignment="1">
      <alignment horizontal="right" vertical="top"/>
    </xf>
    <xf numFmtId="0" fontId="15" fillId="9" borderId="0" xfId="0" applyFont="1" applyFill="1" applyAlignment="1">
      <alignment vertical="top"/>
    </xf>
    <xf numFmtId="4" fontId="0" fillId="9" borderId="0" xfId="0" applyNumberFormat="1" applyFill="1" applyAlignment="1">
      <alignment horizontal="right" vertical="top"/>
    </xf>
    <xf numFmtId="49" fontId="34" fillId="0" borderId="0" xfId="0" applyNumberFormat="1" applyFont="1" applyFill="1" applyBorder="1" applyAlignment="1">
      <alignment horizontal="left"/>
    </xf>
    <xf numFmtId="49" fontId="34" fillId="0" borderId="0" xfId="0" applyNumberFormat="1" applyFont="1" applyFill="1" applyBorder="1" applyAlignment="1">
      <alignment horizontal="center"/>
    </xf>
    <xf numFmtId="49" fontId="0" fillId="0" borderId="0" xfId="0" applyNumberFormat="1" applyFill="1" applyBorder="1" applyAlignment="1">
      <alignment horizontal="left"/>
    </xf>
    <xf numFmtId="169" fontId="0" fillId="0" borderId="0" xfId="0" applyNumberFormat="1" applyFill="1" applyBorder="1"/>
    <xf numFmtId="170" fontId="0" fillId="0" borderId="0" xfId="0" applyNumberFormat="1" applyFill="1" applyBorder="1"/>
    <xf numFmtId="49" fontId="21" fillId="0" borderId="0" xfId="0" applyNumberFormat="1" applyFont="1" applyFill="1" applyBorder="1" applyAlignment="1">
      <alignment horizontal="left"/>
    </xf>
    <xf numFmtId="169" fontId="21" fillId="0" borderId="0" xfId="0" applyNumberFormat="1" applyFont="1" applyFill="1" applyBorder="1"/>
    <xf numFmtId="170" fontId="21" fillId="0" borderId="0" xfId="0" applyNumberFormat="1" applyFont="1" applyFill="1" applyBorder="1"/>
    <xf numFmtId="167" fontId="15" fillId="10" borderId="3" xfId="0" applyNumberFormat="1" applyFont="1" applyFill="1" applyBorder="1" applyAlignment="1" applyProtection="1">
      <alignment horizontal="left" vertical="center"/>
      <protection locked="0"/>
    </xf>
    <xf numFmtId="167" fontId="15" fillId="10" borderId="2" xfId="0" applyNumberFormat="1" applyFont="1" applyFill="1" applyBorder="1" applyAlignment="1" applyProtection="1">
      <alignment vertical="center"/>
      <protection locked="0"/>
    </xf>
    <xf numFmtId="2" fontId="15" fillId="10" borderId="22" xfId="0" applyNumberFormat="1" applyFont="1" applyFill="1" applyBorder="1" applyAlignment="1" applyProtection="1">
      <alignment vertical="center" wrapText="1"/>
      <protection locked="0"/>
    </xf>
    <xf numFmtId="0" fontId="0" fillId="16" borderId="7" xfId="0" applyFill="1" applyBorder="1" applyAlignment="1">
      <alignment vertical="top"/>
    </xf>
    <xf numFmtId="0" fontId="0" fillId="16" borderId="7" xfId="0" applyFill="1" applyBorder="1" applyAlignment="1">
      <alignment vertical="top" wrapText="1"/>
    </xf>
    <xf numFmtId="171" fontId="0" fillId="0" borderId="0" xfId="0" applyNumberFormat="1" applyAlignment="1">
      <alignment horizontal="right" vertical="top"/>
    </xf>
    <xf numFmtId="0" fontId="0" fillId="0" borderId="0" xfId="0" applyAlignment="1">
      <alignment horizontal="left"/>
    </xf>
    <xf numFmtId="0" fontId="0" fillId="0" borderId="0" xfId="0" applyFill="1" applyBorder="1" applyAlignment="1">
      <alignment vertical="top"/>
    </xf>
    <xf numFmtId="49" fontId="34" fillId="0" borderId="23" xfId="0" applyNumberFormat="1" applyFont="1" applyFill="1" applyBorder="1" applyAlignment="1">
      <alignment horizontal="left"/>
    </xf>
    <xf numFmtId="49" fontId="34" fillId="0" borderId="23" xfId="0" applyNumberFormat="1" applyFont="1" applyFill="1" applyBorder="1" applyAlignment="1">
      <alignment horizontal="center"/>
    </xf>
    <xf numFmtId="49" fontId="0" fillId="0" borderId="24" xfId="0" applyNumberFormat="1" applyFill="1" applyBorder="1" applyAlignment="1">
      <alignment horizontal="left"/>
    </xf>
    <xf numFmtId="169" fontId="0" fillId="0" borderId="24" xfId="0" applyNumberFormat="1" applyFill="1" applyBorder="1"/>
    <xf numFmtId="170" fontId="0" fillId="0" borderId="24" xfId="0" applyNumberFormat="1" applyFill="1" applyBorder="1"/>
    <xf numFmtId="49" fontId="21" fillId="0" borderId="23" xfId="0" applyNumberFormat="1" applyFont="1" applyFill="1" applyBorder="1" applyAlignment="1">
      <alignment horizontal="left"/>
    </xf>
    <xf numFmtId="169" fontId="21" fillId="0" borderId="23" xfId="0" applyNumberFormat="1" applyFont="1" applyFill="1" applyBorder="1"/>
    <xf numFmtId="170" fontId="21" fillId="0" borderId="23" xfId="0" applyNumberFormat="1" applyFont="1" applyFill="1" applyBorder="1"/>
    <xf numFmtId="169" fontId="0" fillId="9" borderId="24" xfId="0" applyNumberFormat="1" applyFill="1" applyBorder="1"/>
    <xf numFmtId="0" fontId="0" fillId="0" borderId="0" xfId="0" quotePrefix="1"/>
    <xf numFmtId="169" fontId="0" fillId="15" borderId="24" xfId="0" applyNumberFormat="1" applyFill="1" applyBorder="1"/>
    <xf numFmtId="169" fontId="0" fillId="0" borderId="0" xfId="0" applyNumberFormat="1"/>
    <xf numFmtId="0" fontId="4" fillId="0" borderId="0" xfId="0" applyFont="1"/>
    <xf numFmtId="2" fontId="6" fillId="9" borderId="21" xfId="0" applyNumberFormat="1" applyFont="1" applyFill="1" applyBorder="1"/>
    <xf numFmtId="2" fontId="6" fillId="9" borderId="16" xfId="0" applyNumberFormat="1" applyFont="1" applyFill="1" applyBorder="1"/>
    <xf numFmtId="2" fontId="6" fillId="9" borderId="18" xfId="0" applyNumberFormat="1" applyFont="1" applyFill="1" applyBorder="1"/>
    <xf numFmtId="2" fontId="6" fillId="9" borderId="20" xfId="0" applyNumberFormat="1" applyFont="1" applyFill="1" applyBorder="1"/>
    <xf numFmtId="0" fontId="6" fillId="9" borderId="18" xfId="0" applyFont="1" applyFill="1" applyBorder="1"/>
    <xf numFmtId="0" fontId="15" fillId="9" borderId="0" xfId="0" applyFont="1" applyFill="1"/>
    <xf numFmtId="165" fontId="0" fillId="10" borderId="3" xfId="2" applyFont="1" applyFill="1" applyBorder="1" applyAlignment="1" applyProtection="1">
      <alignment vertical="center" wrapText="1"/>
      <protection locked="0"/>
    </xf>
    <xf numFmtId="0" fontId="15" fillId="0" borderId="0" xfId="0" applyFont="1" applyFill="1" applyBorder="1" applyAlignment="1" applyProtection="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pplyProtection="1">
      <alignment horizontal="left" vertical="center"/>
    </xf>
    <xf numFmtId="0" fontId="22" fillId="2" borderId="0" xfId="0" applyFont="1" applyFill="1" applyBorder="1" applyAlignment="1" applyProtection="1">
      <alignment horizontal="center" vertical="center"/>
    </xf>
    <xf numFmtId="0" fontId="13" fillId="10" borderId="2" xfId="0" applyFont="1" applyFill="1" applyBorder="1" applyAlignment="1" applyProtection="1">
      <alignment horizontal="left" vertical="center" wrapText="1" readingOrder="1"/>
      <protection locked="0"/>
    </xf>
    <xf numFmtId="167" fontId="1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xf numFmtId="0" fontId="35" fillId="7" borderId="0" xfId="0" applyFont="1" applyFill="1" applyBorder="1" applyAlignment="1" applyProtection="1">
      <alignment horizontal="center" vertical="center" wrapText="1"/>
    </xf>
  </cellXfs>
  <cellStyles count="6">
    <cellStyle name="Comma" xfId="3" builtinId="3"/>
    <cellStyle name="Comma 2" xfId="5" xr:uid="{FDD88B67-5E6F-4A0B-A305-607FDD1733BB}"/>
    <cellStyle name="Currency" xfId="2" builtinId="4"/>
    <cellStyle name="Hyperlink" xfId="1" builtinId="8"/>
    <cellStyle name="Normal" xfId="0" builtinId="0"/>
    <cellStyle name="Normal 2" xfId="4" xr:uid="{A05D551A-F152-4C2D-B5D8-B6767270AA3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9900"/>
      <color rgb="FF006600"/>
      <color rgb="FF008000"/>
      <color rgb="FF99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25</xdr:row>
      <xdr:rowOff>9525</xdr:rowOff>
    </xdr:from>
    <xdr:to>
      <xdr:col>17</xdr:col>
      <xdr:colOff>474906</xdr:colOff>
      <xdr:row>30</xdr:row>
      <xdr:rowOff>47519</xdr:rowOff>
    </xdr:to>
    <xdr:pic>
      <xdr:nvPicPr>
        <xdr:cNvPr id="2" name="Picture 1">
          <a:extLst>
            <a:ext uri="{FF2B5EF4-FFF2-40B4-BE49-F238E27FC236}">
              <a16:creationId xmlns:a16="http://schemas.microsoft.com/office/drawing/2014/main" id="{CDFF8336-51AE-4332-973C-DB8FCE78F45C}"/>
            </a:ext>
          </a:extLst>
        </xdr:cNvPr>
        <xdr:cNvPicPr>
          <a:picLocks noChangeAspect="1"/>
        </xdr:cNvPicPr>
      </xdr:nvPicPr>
      <xdr:blipFill>
        <a:blip xmlns:r="http://schemas.openxmlformats.org/officeDocument/2006/relationships" r:embed="rId1"/>
        <a:stretch>
          <a:fillRect/>
        </a:stretch>
      </xdr:blipFill>
      <xdr:spPr>
        <a:xfrm>
          <a:off x="28575" y="4086225"/>
          <a:ext cx="10752381" cy="8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data.govt.nz/toolkit/how-do-i-add-or-update-our-chief-executive-expenses/" TargetMode="External"/><Relationship Id="rId3" Type="http://schemas.openxmlformats.org/officeDocument/2006/relationships/hyperlink" Target="mailto:ceexpenses@ssc.govt.nz" TargetMode="External"/><Relationship Id="rId7" Type="http://schemas.openxmlformats.org/officeDocument/2006/relationships/hyperlink" Target="http://www.ssc.govt.nz/sites/all/files/ce-expense-disclosures-guide-agency-staff-2017.docx" TargetMode="External"/><Relationship Id="rId12" Type="http://schemas.openxmlformats.org/officeDocument/2006/relationships/comments" Target="../comments5.xm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www.ssc.govt.nz/sites/all/files/ce-expense-disclosures-guide-agency-staff-2017.docx" TargetMode="External"/><Relationship Id="rId11" Type="http://schemas.openxmlformats.org/officeDocument/2006/relationships/vmlDrawing" Target="../drawings/vmlDrawing5.vml"/><Relationship Id="rId5" Type="http://schemas.openxmlformats.org/officeDocument/2006/relationships/hyperlink" Target="http://www.ssc.govt.nz/ce-expenses-disclosure" TargetMode="External"/><Relationship Id="rId10" Type="http://schemas.openxmlformats.org/officeDocument/2006/relationships/customProperty" Target="../customProperty8.bin"/><Relationship Id="rId4" Type="http://schemas.openxmlformats.org/officeDocument/2006/relationships/hyperlink" Target="mailto:info@data.govt.nz" TargetMode="External"/><Relationship Id="rId9"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76"/>
  <sheetViews>
    <sheetView tabSelected="1" zoomScaleNormal="100" workbookViewId="0">
      <selection sqref="A1:F1"/>
    </sheetView>
  </sheetViews>
  <sheetFormatPr defaultColWidth="0" defaultRowHeight="12.75" zeroHeight="1" x14ac:dyDescent="0.2"/>
  <cols>
    <col min="1" max="1" width="35.5703125" style="17" customWidth="1"/>
    <col min="2" max="2" width="21.5703125" style="17" customWidth="1"/>
    <col min="3" max="3" width="33.5703125" style="17" customWidth="1"/>
    <col min="4" max="4" width="4.42578125" style="17" customWidth="1"/>
    <col min="5" max="5" width="29" style="17" customWidth="1"/>
    <col min="6" max="6" width="19" style="17" customWidth="1"/>
    <col min="7" max="7" width="42" style="17" customWidth="1"/>
    <col min="8" max="11" width="9.140625" style="17" hidden="1" customWidth="1"/>
    <col min="12" max="16384" width="9.140625" style="17" hidden="1"/>
  </cols>
  <sheetData>
    <row r="1" spans="1:11" ht="26.25" customHeight="1" x14ac:dyDescent="0.2">
      <c r="A1" s="321" t="s">
        <v>98</v>
      </c>
      <c r="B1" s="321"/>
      <c r="C1" s="321"/>
      <c r="D1" s="321"/>
      <c r="E1" s="321"/>
      <c r="F1" s="321"/>
      <c r="G1" s="48"/>
      <c r="H1" s="48"/>
      <c r="I1" s="48"/>
      <c r="J1" s="48"/>
      <c r="K1" s="48"/>
    </row>
    <row r="2" spans="1:11" ht="21" customHeight="1" x14ac:dyDescent="0.2">
      <c r="A2" s="4" t="s">
        <v>2</v>
      </c>
      <c r="B2" s="322" t="s">
        <v>168</v>
      </c>
      <c r="C2" s="322"/>
      <c r="D2" s="322"/>
      <c r="E2" s="322"/>
      <c r="F2" s="322"/>
      <c r="G2" s="48"/>
      <c r="H2" s="48"/>
      <c r="I2" s="48"/>
      <c r="J2" s="48"/>
      <c r="K2" s="48"/>
    </row>
    <row r="3" spans="1:11" ht="21" customHeight="1" x14ac:dyDescent="0.2">
      <c r="A3" s="4" t="s">
        <v>99</v>
      </c>
      <c r="B3" s="322" t="s">
        <v>169</v>
      </c>
      <c r="C3" s="322"/>
      <c r="D3" s="322"/>
      <c r="E3" s="322"/>
      <c r="F3" s="322"/>
      <c r="G3" s="48"/>
      <c r="H3" s="48"/>
      <c r="I3" s="48"/>
      <c r="J3" s="48"/>
      <c r="K3" s="48"/>
    </row>
    <row r="4" spans="1:11" ht="21" customHeight="1" x14ac:dyDescent="0.2">
      <c r="A4" s="4" t="s">
        <v>79</v>
      </c>
      <c r="B4" s="323">
        <v>43647</v>
      </c>
      <c r="C4" s="323"/>
      <c r="D4" s="323"/>
      <c r="E4" s="323"/>
      <c r="F4" s="323"/>
      <c r="G4" s="48"/>
      <c r="H4" s="48"/>
      <c r="I4" s="48"/>
      <c r="J4" s="48"/>
      <c r="K4" s="48"/>
    </row>
    <row r="5" spans="1:11" ht="21" customHeight="1" x14ac:dyDescent="0.2">
      <c r="A5" s="4" t="s">
        <v>80</v>
      </c>
      <c r="B5" s="323">
        <v>44012</v>
      </c>
      <c r="C5" s="323"/>
      <c r="D5" s="323"/>
      <c r="E5" s="323"/>
      <c r="F5" s="323"/>
      <c r="G5" s="48"/>
      <c r="H5" s="48"/>
      <c r="I5" s="48"/>
      <c r="J5" s="48"/>
      <c r="K5" s="48"/>
    </row>
    <row r="6" spans="1:11" ht="21" customHeight="1" x14ac:dyDescent="0.2">
      <c r="A6" s="4" t="s">
        <v>104</v>
      </c>
      <c r="B6" s="320" t="str">
        <f>IF(AND(Travel!B7&lt;&gt;A30,Hospitality!B7&lt;&gt;A30,'All other expenses'!B7&lt;&gt;A30,'Gifts and benefits'!B7&lt;&gt;A30),A31,IF(AND(Travel!B7=A30,Hospitality!B7=A30,'All other expenses'!B7=A30,'Gifts and benefits'!B7=A30),A33,A32))</f>
        <v>Data and totals checked on all sheets</v>
      </c>
      <c r="C6" s="320"/>
      <c r="D6" s="320"/>
      <c r="E6" s="320"/>
      <c r="F6" s="320"/>
      <c r="G6" s="36"/>
      <c r="H6" s="48"/>
      <c r="I6" s="48"/>
      <c r="J6" s="48"/>
      <c r="K6" s="48"/>
    </row>
    <row r="7" spans="1:11" ht="21" customHeight="1" x14ac:dyDescent="0.2">
      <c r="A7" s="4" t="s">
        <v>133</v>
      </c>
      <c r="B7" s="319" t="s">
        <v>63</v>
      </c>
      <c r="C7" s="319"/>
      <c r="D7" s="319"/>
      <c r="E7" s="319"/>
      <c r="F7" s="319"/>
      <c r="G7" s="36"/>
      <c r="H7" s="48"/>
      <c r="I7" s="48"/>
      <c r="J7" s="48"/>
      <c r="K7" s="48"/>
    </row>
    <row r="8" spans="1:11" ht="21" customHeight="1" x14ac:dyDescent="0.2">
      <c r="A8" s="4" t="s">
        <v>100</v>
      </c>
      <c r="B8" s="319" t="s">
        <v>189</v>
      </c>
      <c r="C8" s="319"/>
      <c r="D8" s="319"/>
      <c r="E8" s="319"/>
      <c r="F8" s="319"/>
      <c r="G8" s="36"/>
      <c r="H8" s="48"/>
      <c r="I8" s="48"/>
      <c r="J8" s="48"/>
      <c r="K8" s="48"/>
    </row>
    <row r="9" spans="1:11" ht="66.75" customHeight="1" x14ac:dyDescent="0.2">
      <c r="A9" s="318" t="s">
        <v>125</v>
      </c>
      <c r="B9" s="318"/>
      <c r="C9" s="318"/>
      <c r="D9" s="318"/>
      <c r="E9" s="318"/>
      <c r="F9" s="318"/>
      <c r="G9" s="36"/>
      <c r="H9" s="48"/>
      <c r="I9" s="48"/>
      <c r="J9" s="48"/>
      <c r="K9" s="48"/>
    </row>
    <row r="10" spans="1:11" s="154" customFormat="1" ht="36" customHeight="1" x14ac:dyDescent="0.2">
      <c r="A10" s="148" t="s">
        <v>48</v>
      </c>
      <c r="B10" s="149" t="s">
        <v>31</v>
      </c>
      <c r="C10" s="149" t="s">
        <v>65</v>
      </c>
      <c r="D10" s="150"/>
      <c r="E10" s="151" t="s">
        <v>47</v>
      </c>
      <c r="F10" s="152" t="s">
        <v>72</v>
      </c>
      <c r="G10" s="153"/>
      <c r="H10" s="153"/>
      <c r="I10" s="153"/>
      <c r="J10" s="153"/>
      <c r="K10" s="153"/>
    </row>
    <row r="11" spans="1:11" ht="27.75" customHeight="1" x14ac:dyDescent="0.2">
      <c r="A11" s="11" t="s">
        <v>84</v>
      </c>
      <c r="B11" s="99">
        <f>B15+B16+B17</f>
        <v>35942.699999999997</v>
      </c>
      <c r="C11" s="107" t="str">
        <f>IF(Travel!B6="",A34,Travel!B6)</f>
        <v>Figures exclude GST</v>
      </c>
      <c r="D11" s="8"/>
      <c r="E11" s="11" t="s">
        <v>95</v>
      </c>
      <c r="F11" s="58">
        <f>'Gifts and benefits'!C24</f>
        <v>2</v>
      </c>
      <c r="G11" s="49"/>
      <c r="H11" s="49"/>
      <c r="I11" s="49"/>
      <c r="J11" s="49"/>
      <c r="K11" s="49"/>
    </row>
    <row r="12" spans="1:11" ht="27.75" customHeight="1" x14ac:dyDescent="0.2">
      <c r="A12" s="11" t="s">
        <v>12</v>
      </c>
      <c r="B12" s="99">
        <f>Hospitality!B36</f>
        <v>1158.0999999999999</v>
      </c>
      <c r="C12" s="107" t="str">
        <f>IF(Hospitality!B6="",A34,Hospitality!B6)</f>
        <v>Figures exclude GST</v>
      </c>
      <c r="D12" s="8"/>
      <c r="E12" s="11" t="s">
        <v>96</v>
      </c>
      <c r="F12" s="58">
        <f>'Gifts and benefits'!C25</f>
        <v>2</v>
      </c>
      <c r="G12" s="49"/>
      <c r="H12" s="49"/>
      <c r="I12" s="49"/>
      <c r="J12" s="49"/>
      <c r="K12" s="49"/>
    </row>
    <row r="13" spans="1:11" ht="27.75" customHeight="1" x14ac:dyDescent="0.2">
      <c r="A13" s="11" t="s">
        <v>30</v>
      </c>
      <c r="B13" s="99">
        <f>'All other expenses'!B25</f>
        <v>47.82</v>
      </c>
      <c r="C13" s="107" t="str">
        <f>IF('All other expenses'!B6="",A34,'All other expenses'!B6)</f>
        <v>Figures exclude GST</v>
      </c>
      <c r="D13" s="8"/>
      <c r="E13" s="11" t="s">
        <v>97</v>
      </c>
      <c r="F13" s="58">
        <f>'Gifts and benefits'!C26</f>
        <v>0</v>
      </c>
      <c r="G13" s="48"/>
      <c r="H13" s="48"/>
      <c r="I13" s="48"/>
      <c r="J13" s="48"/>
      <c r="K13" s="48"/>
    </row>
    <row r="14" spans="1:11" ht="12.75" customHeight="1" x14ac:dyDescent="0.2">
      <c r="A14" s="10"/>
      <c r="B14" s="100"/>
      <c r="C14" s="108"/>
      <c r="D14" s="59"/>
      <c r="E14" s="8"/>
      <c r="F14" s="60"/>
      <c r="G14" s="28"/>
      <c r="H14" s="28"/>
      <c r="I14" s="28"/>
      <c r="J14" s="28"/>
      <c r="K14" s="28"/>
    </row>
    <row r="15" spans="1:11" ht="27.75" customHeight="1" x14ac:dyDescent="0.2">
      <c r="A15" s="12" t="s">
        <v>45</v>
      </c>
      <c r="B15" s="101">
        <f>Travel!B19</f>
        <v>2000.27</v>
      </c>
      <c r="C15" s="109" t="str">
        <f>C11</f>
        <v>Figures exclude GST</v>
      </c>
      <c r="D15" s="8"/>
      <c r="E15" s="8"/>
      <c r="F15" s="60"/>
      <c r="G15" s="48"/>
      <c r="H15" s="48"/>
      <c r="I15" s="48"/>
      <c r="J15" s="48"/>
      <c r="K15" s="48"/>
    </row>
    <row r="16" spans="1:11" ht="27.75" customHeight="1" x14ac:dyDescent="0.2">
      <c r="A16" s="12" t="s">
        <v>91</v>
      </c>
      <c r="B16" s="101">
        <f>Travel!B71</f>
        <v>33662.019999999997</v>
      </c>
      <c r="C16" s="109" t="str">
        <f>C11</f>
        <v>Figures exclude GST</v>
      </c>
      <c r="D16" s="61"/>
      <c r="E16" s="8"/>
      <c r="F16" s="62"/>
      <c r="G16" s="48"/>
      <c r="H16" s="48"/>
      <c r="I16" s="48"/>
      <c r="J16" s="48"/>
      <c r="K16" s="48"/>
    </row>
    <row r="17" spans="1:11" ht="27.75" customHeight="1" x14ac:dyDescent="0.2">
      <c r="A17" s="12" t="s">
        <v>46</v>
      </c>
      <c r="B17" s="101">
        <f>Travel!B89</f>
        <v>280.40999999999997</v>
      </c>
      <c r="C17" s="109" t="str">
        <f>C11</f>
        <v>Figures exclude GST</v>
      </c>
      <c r="D17" s="8"/>
      <c r="E17" s="8"/>
      <c r="F17" s="62"/>
      <c r="G17" s="48"/>
      <c r="H17" s="48"/>
      <c r="I17" s="48"/>
      <c r="J17" s="48"/>
      <c r="K17" s="48"/>
    </row>
    <row r="18" spans="1:11" ht="27.75" customHeight="1" x14ac:dyDescent="0.2">
      <c r="A18" s="29"/>
      <c r="B18" s="24"/>
      <c r="C18" s="29"/>
      <c r="D18" s="7"/>
      <c r="E18" s="7"/>
      <c r="F18" s="63"/>
      <c r="G18" s="64"/>
      <c r="H18" s="64"/>
      <c r="I18" s="64"/>
      <c r="J18" s="64"/>
      <c r="K18" s="64"/>
    </row>
    <row r="19" spans="1:11" x14ac:dyDescent="0.2">
      <c r="A19" s="54" t="s">
        <v>8</v>
      </c>
      <c r="B19" s="27"/>
      <c r="C19" s="28"/>
      <c r="D19" s="29"/>
      <c r="E19" s="29"/>
      <c r="F19" s="29"/>
      <c r="G19" s="29"/>
      <c r="H19" s="29"/>
      <c r="I19" s="29"/>
      <c r="J19" s="29"/>
      <c r="K19" s="29"/>
    </row>
    <row r="20" spans="1:11" x14ac:dyDescent="0.2">
      <c r="A20" s="25" t="s">
        <v>9</v>
      </c>
      <c r="B20" s="55"/>
      <c r="C20" s="55"/>
      <c r="D20" s="28"/>
      <c r="E20" s="28"/>
      <c r="F20" s="28"/>
      <c r="G20" s="29"/>
      <c r="H20" s="29"/>
      <c r="I20" s="29"/>
      <c r="J20" s="29"/>
      <c r="K20" s="29"/>
    </row>
    <row r="21" spans="1:11" ht="12.6" customHeight="1" x14ac:dyDescent="0.2">
      <c r="A21" s="25" t="s">
        <v>66</v>
      </c>
      <c r="B21" s="55"/>
      <c r="C21" s="55"/>
      <c r="D21" s="22"/>
      <c r="E21" s="29"/>
      <c r="F21" s="29"/>
      <c r="G21" s="29"/>
      <c r="H21" s="29"/>
      <c r="I21" s="29"/>
      <c r="J21" s="29"/>
      <c r="K21" s="29"/>
    </row>
    <row r="22" spans="1:11" ht="12.6" customHeight="1" x14ac:dyDescent="0.2">
      <c r="A22" s="25" t="s">
        <v>81</v>
      </c>
      <c r="B22" s="55"/>
      <c r="C22" s="55"/>
      <c r="D22" s="22"/>
      <c r="E22" s="29"/>
      <c r="F22" s="29"/>
      <c r="G22" s="29"/>
      <c r="H22" s="29"/>
      <c r="I22" s="29"/>
      <c r="J22" s="29"/>
      <c r="K22" s="29"/>
    </row>
    <row r="23" spans="1:11" ht="12.6" customHeight="1" x14ac:dyDescent="0.2">
      <c r="A23" s="25" t="s">
        <v>101</v>
      </c>
      <c r="B23" s="55"/>
      <c r="C23" s="55"/>
      <c r="D23" s="22"/>
      <c r="E23" s="29"/>
      <c r="F23" s="29"/>
      <c r="G23" s="29"/>
      <c r="H23" s="29"/>
      <c r="I23" s="29"/>
      <c r="J23" s="29"/>
      <c r="K23" s="29"/>
    </row>
    <row r="24" spans="1:11" x14ac:dyDescent="0.2">
      <c r="A24" s="42"/>
      <c r="B24" s="29"/>
      <c r="C24" s="29"/>
      <c r="D24" s="29"/>
      <c r="E24" s="29"/>
      <c r="F24" s="48"/>
      <c r="G24" s="48"/>
      <c r="H24" s="48"/>
      <c r="I24" s="48"/>
      <c r="J24" s="48"/>
      <c r="K24" s="48"/>
    </row>
    <row r="25" spans="1:11" hidden="1" x14ac:dyDescent="0.2">
      <c r="A25" s="15" t="s">
        <v>141</v>
      </c>
      <c r="B25" s="16"/>
      <c r="C25" s="16"/>
      <c r="D25" s="16"/>
      <c r="E25" s="16"/>
      <c r="F25" s="16"/>
      <c r="G25" s="48"/>
      <c r="H25" s="48"/>
      <c r="I25" s="48"/>
      <c r="J25" s="48"/>
      <c r="K25" s="48"/>
    </row>
    <row r="26" spans="1:11" ht="12.75" hidden="1" customHeight="1" x14ac:dyDescent="0.2">
      <c r="A26" s="14" t="s">
        <v>157</v>
      </c>
      <c r="B26" s="6"/>
      <c r="C26" s="6"/>
      <c r="D26" s="14"/>
      <c r="E26" s="14"/>
      <c r="F26" s="14"/>
      <c r="G26" s="48"/>
      <c r="H26" s="48"/>
      <c r="I26" s="48"/>
      <c r="J26" s="48"/>
      <c r="K26" s="48"/>
    </row>
    <row r="27" spans="1:11" hidden="1" x14ac:dyDescent="0.2">
      <c r="A27" s="13" t="s">
        <v>64</v>
      </c>
      <c r="B27" s="13"/>
      <c r="C27" s="13"/>
      <c r="D27" s="13"/>
      <c r="E27" s="13"/>
      <c r="F27" s="13"/>
      <c r="G27" s="48"/>
      <c r="H27" s="48"/>
      <c r="I27" s="48"/>
      <c r="J27" s="48"/>
      <c r="K27" s="48"/>
    </row>
    <row r="28" spans="1:11" hidden="1" x14ac:dyDescent="0.2">
      <c r="A28" s="13" t="s">
        <v>28</v>
      </c>
      <c r="B28" s="13"/>
      <c r="C28" s="13"/>
      <c r="D28" s="13"/>
      <c r="E28" s="13"/>
      <c r="F28" s="13"/>
      <c r="G28" s="48"/>
      <c r="H28" s="48"/>
      <c r="I28" s="48"/>
      <c r="J28" s="48"/>
      <c r="K28" s="48"/>
    </row>
    <row r="29" spans="1:11" hidden="1" x14ac:dyDescent="0.2">
      <c r="A29" s="14" t="s">
        <v>115</v>
      </c>
      <c r="B29" s="14"/>
      <c r="C29" s="14"/>
      <c r="D29" s="14"/>
      <c r="E29" s="14"/>
      <c r="F29" s="14"/>
      <c r="G29" s="48"/>
      <c r="H29" s="48"/>
      <c r="I29" s="48"/>
      <c r="J29" s="48"/>
      <c r="K29" s="48"/>
    </row>
    <row r="30" spans="1:11" hidden="1" x14ac:dyDescent="0.2">
      <c r="A30" s="14" t="s">
        <v>116</v>
      </c>
      <c r="B30" s="14"/>
      <c r="C30" s="14"/>
      <c r="D30" s="14"/>
      <c r="E30" s="14"/>
      <c r="F30" s="14"/>
      <c r="G30" s="48"/>
      <c r="H30" s="48"/>
      <c r="I30" s="48"/>
      <c r="J30" s="48"/>
      <c r="K30" s="48"/>
    </row>
    <row r="31" spans="1:11" hidden="1" x14ac:dyDescent="0.2">
      <c r="A31" s="13" t="s">
        <v>106</v>
      </c>
      <c r="B31" s="13"/>
      <c r="C31" s="13"/>
      <c r="D31" s="13"/>
      <c r="E31" s="13"/>
      <c r="F31" s="13"/>
      <c r="G31" s="48"/>
      <c r="H31" s="48"/>
      <c r="I31" s="48"/>
      <c r="J31" s="48"/>
      <c r="K31" s="48"/>
    </row>
    <row r="32" spans="1:11" hidden="1" x14ac:dyDescent="0.2">
      <c r="A32" s="13" t="s">
        <v>107</v>
      </c>
      <c r="B32" s="13"/>
      <c r="C32" s="13"/>
      <c r="D32" s="13"/>
      <c r="E32" s="13"/>
      <c r="F32" s="13"/>
      <c r="G32" s="48"/>
      <c r="H32" s="48"/>
      <c r="I32" s="48"/>
      <c r="J32" s="48"/>
      <c r="K32" s="48"/>
    </row>
    <row r="33" spans="1:11" hidden="1" x14ac:dyDescent="0.2">
      <c r="A33" s="13" t="s">
        <v>105</v>
      </c>
      <c r="B33" s="13"/>
      <c r="C33" s="13"/>
      <c r="D33" s="13"/>
      <c r="E33" s="13"/>
      <c r="F33" s="13"/>
      <c r="G33" s="48"/>
      <c r="H33" s="48"/>
      <c r="I33" s="48"/>
      <c r="J33" s="48"/>
      <c r="K33" s="48"/>
    </row>
    <row r="34" spans="1:11" hidden="1" x14ac:dyDescent="0.2">
      <c r="A34" s="14" t="s">
        <v>67</v>
      </c>
      <c r="B34" s="14"/>
      <c r="C34" s="14"/>
      <c r="D34" s="14"/>
      <c r="E34" s="14"/>
      <c r="F34" s="14"/>
      <c r="G34" s="48"/>
      <c r="H34" s="48"/>
      <c r="I34" s="48"/>
      <c r="J34" s="48"/>
      <c r="K34" s="48"/>
    </row>
    <row r="35" spans="1:11" hidden="1" x14ac:dyDescent="0.2">
      <c r="A35" s="14" t="s">
        <v>73</v>
      </c>
      <c r="B35" s="14"/>
      <c r="C35" s="14"/>
      <c r="D35" s="14"/>
      <c r="E35" s="14"/>
      <c r="F35" s="14"/>
      <c r="G35" s="48"/>
      <c r="H35" s="48"/>
      <c r="I35" s="48"/>
      <c r="J35" s="48"/>
      <c r="K35" s="48"/>
    </row>
    <row r="36" spans="1:11" hidden="1" x14ac:dyDescent="0.2">
      <c r="A36" s="104" t="s">
        <v>94</v>
      </c>
      <c r="B36" s="103"/>
      <c r="C36" s="103"/>
      <c r="D36" s="103"/>
      <c r="E36" s="103"/>
      <c r="F36" s="103"/>
      <c r="G36" s="48"/>
      <c r="H36" s="48"/>
      <c r="I36" s="48"/>
      <c r="J36" s="48"/>
      <c r="K36" s="48"/>
    </row>
    <row r="37" spans="1:11" hidden="1" x14ac:dyDescent="0.2">
      <c r="A37" s="104" t="s">
        <v>63</v>
      </c>
      <c r="B37" s="103"/>
      <c r="C37" s="103"/>
      <c r="D37" s="103"/>
      <c r="E37" s="103"/>
      <c r="F37" s="103"/>
      <c r="G37" s="48"/>
      <c r="H37" s="48"/>
      <c r="I37" s="48"/>
      <c r="J37" s="48"/>
      <c r="K37" s="48"/>
    </row>
    <row r="38" spans="1:11" hidden="1" x14ac:dyDescent="0.2">
      <c r="A38" s="65" t="s">
        <v>38</v>
      </c>
      <c r="B38" s="5"/>
      <c r="C38" s="5"/>
      <c r="D38" s="5"/>
      <c r="E38" s="5"/>
      <c r="F38" s="5"/>
      <c r="G38" s="48"/>
      <c r="H38" s="48"/>
      <c r="I38" s="48"/>
      <c r="J38" s="48"/>
      <c r="K38" s="48"/>
    </row>
    <row r="39" spans="1:11" hidden="1" x14ac:dyDescent="0.2">
      <c r="A39" s="66" t="s">
        <v>39</v>
      </c>
      <c r="B39" s="5"/>
      <c r="C39" s="5"/>
      <c r="D39" s="5"/>
      <c r="E39" s="5"/>
      <c r="F39" s="5"/>
      <c r="G39" s="48"/>
      <c r="H39" s="48"/>
      <c r="I39" s="48"/>
      <c r="J39" s="48"/>
      <c r="K39" s="48"/>
    </row>
    <row r="40" spans="1:11" hidden="1" x14ac:dyDescent="0.2">
      <c r="A40" s="66" t="s">
        <v>41</v>
      </c>
      <c r="B40" s="5"/>
      <c r="C40" s="5"/>
      <c r="D40" s="5"/>
      <c r="E40" s="5"/>
      <c r="F40" s="5"/>
      <c r="G40" s="48"/>
      <c r="H40" s="48"/>
      <c r="I40" s="48"/>
      <c r="J40" s="48"/>
      <c r="K40" s="48"/>
    </row>
    <row r="41" spans="1:11" hidden="1" x14ac:dyDescent="0.2">
      <c r="A41" s="66" t="s">
        <v>40</v>
      </c>
      <c r="B41" s="5"/>
      <c r="C41" s="5"/>
      <c r="D41" s="5"/>
      <c r="E41" s="5"/>
      <c r="F41" s="5"/>
      <c r="G41" s="48"/>
      <c r="H41" s="48"/>
      <c r="I41" s="48"/>
      <c r="J41" s="48"/>
      <c r="K41" s="48"/>
    </row>
    <row r="42" spans="1:11" hidden="1" x14ac:dyDescent="0.2">
      <c r="A42" s="66" t="s">
        <v>42</v>
      </c>
      <c r="B42" s="5"/>
      <c r="C42" s="5"/>
      <c r="D42" s="5"/>
      <c r="E42" s="5"/>
      <c r="F42" s="5"/>
      <c r="G42" s="48"/>
      <c r="H42" s="48"/>
      <c r="I42" s="48"/>
      <c r="J42" s="48"/>
      <c r="K42" s="48"/>
    </row>
    <row r="43" spans="1:11" hidden="1" x14ac:dyDescent="0.2">
      <c r="A43" s="66" t="s">
        <v>43</v>
      </c>
      <c r="B43" s="5"/>
      <c r="C43" s="5"/>
      <c r="D43" s="5"/>
      <c r="E43" s="5"/>
      <c r="F43" s="5"/>
      <c r="G43" s="48"/>
      <c r="H43" s="48"/>
      <c r="I43" s="48"/>
      <c r="J43" s="48"/>
      <c r="K43" s="48"/>
    </row>
    <row r="44" spans="1:11" hidden="1" x14ac:dyDescent="0.2">
      <c r="A44" s="105" t="s">
        <v>36</v>
      </c>
      <c r="B44" s="103"/>
      <c r="C44" s="103"/>
      <c r="D44" s="103"/>
      <c r="E44" s="103"/>
      <c r="F44" s="103"/>
      <c r="G44" s="48"/>
      <c r="H44" s="48"/>
      <c r="I44" s="48"/>
      <c r="J44" s="48"/>
      <c r="K44" s="48"/>
    </row>
    <row r="45" spans="1:11" hidden="1" x14ac:dyDescent="0.2">
      <c r="A45" s="103" t="s">
        <v>34</v>
      </c>
      <c r="B45" s="103"/>
      <c r="C45" s="103"/>
      <c r="D45" s="103"/>
      <c r="E45" s="103"/>
      <c r="F45" s="103"/>
      <c r="G45" s="48"/>
      <c r="H45" s="48"/>
      <c r="I45" s="48"/>
      <c r="J45" s="48"/>
      <c r="K45" s="48"/>
    </row>
    <row r="46" spans="1:11" hidden="1" x14ac:dyDescent="0.2">
      <c r="A46" s="67">
        <v>-20000</v>
      </c>
      <c r="B46" s="5"/>
      <c r="C46" s="5"/>
      <c r="D46" s="5"/>
      <c r="E46" s="5"/>
      <c r="F46" s="5"/>
      <c r="G46" s="48"/>
      <c r="H46" s="48"/>
      <c r="I46" s="48"/>
      <c r="J46" s="48"/>
      <c r="K46" s="48"/>
    </row>
    <row r="47" spans="1:11" ht="25.5" hidden="1" x14ac:dyDescent="0.2">
      <c r="A47" s="142" t="s">
        <v>138</v>
      </c>
      <c r="B47" s="103"/>
      <c r="C47" s="103"/>
      <c r="D47" s="103"/>
      <c r="E47" s="103"/>
      <c r="F47" s="103"/>
      <c r="G47" s="48"/>
      <c r="H47" s="48"/>
      <c r="I47" s="48"/>
      <c r="J47" s="48"/>
      <c r="K47" s="48"/>
    </row>
    <row r="48" spans="1:11" ht="25.5" hidden="1" x14ac:dyDescent="0.2">
      <c r="A48" s="142" t="s">
        <v>137</v>
      </c>
      <c r="B48" s="103"/>
      <c r="C48" s="103"/>
      <c r="D48" s="103"/>
      <c r="E48" s="103"/>
      <c r="F48" s="103"/>
      <c r="G48" s="48"/>
      <c r="H48" s="48"/>
      <c r="I48" s="48"/>
      <c r="J48" s="48"/>
      <c r="K48" s="48"/>
    </row>
    <row r="49" spans="1:11" ht="25.5" hidden="1" x14ac:dyDescent="0.2">
      <c r="A49" s="143" t="s">
        <v>139</v>
      </c>
      <c r="B49" s="5"/>
      <c r="C49" s="5"/>
      <c r="D49" s="5"/>
      <c r="E49" s="5"/>
      <c r="F49" s="5"/>
      <c r="G49" s="48"/>
      <c r="H49" s="48"/>
      <c r="I49" s="48"/>
      <c r="J49" s="48"/>
      <c r="K49" s="48"/>
    </row>
    <row r="50" spans="1:11" ht="25.5" hidden="1" x14ac:dyDescent="0.2">
      <c r="A50" s="143" t="s">
        <v>113</v>
      </c>
      <c r="B50" s="5"/>
      <c r="C50" s="5"/>
      <c r="D50" s="5"/>
      <c r="E50" s="5"/>
      <c r="F50" s="5"/>
      <c r="G50" s="48"/>
      <c r="H50" s="48"/>
      <c r="I50" s="48"/>
      <c r="J50" s="48"/>
      <c r="K50" s="48"/>
    </row>
    <row r="51" spans="1:11" ht="38.25" hidden="1" x14ac:dyDescent="0.2">
      <c r="A51" s="143" t="s">
        <v>114</v>
      </c>
      <c r="B51" s="133"/>
      <c r="C51" s="133"/>
      <c r="D51" s="141"/>
      <c r="E51" s="68"/>
      <c r="F51" s="68"/>
      <c r="G51" s="48"/>
      <c r="H51" s="48"/>
      <c r="I51" s="48"/>
      <c r="J51" s="48"/>
      <c r="K51" s="48"/>
    </row>
    <row r="52" spans="1:11" hidden="1" x14ac:dyDescent="0.2">
      <c r="A52" s="138" t="s">
        <v>117</v>
      </c>
      <c r="B52" s="139"/>
      <c r="C52" s="139"/>
      <c r="D52" s="132"/>
      <c r="E52" s="69"/>
      <c r="F52" s="69" t="b">
        <v>1</v>
      </c>
      <c r="G52" s="48"/>
      <c r="H52" s="48"/>
      <c r="I52" s="48"/>
      <c r="J52" s="48"/>
      <c r="K52" s="48"/>
    </row>
    <row r="53" spans="1:11" hidden="1" x14ac:dyDescent="0.2">
      <c r="A53" s="140" t="s">
        <v>140</v>
      </c>
      <c r="B53" s="138"/>
      <c r="C53" s="138"/>
      <c r="D53" s="138"/>
      <c r="E53" s="69"/>
      <c r="F53" s="69" t="b">
        <v>0</v>
      </c>
      <c r="G53" s="48"/>
      <c r="H53" s="48"/>
      <c r="I53" s="48"/>
      <c r="J53" s="48"/>
      <c r="K53" s="48"/>
    </row>
    <row r="54" spans="1:11" hidden="1" x14ac:dyDescent="0.2">
      <c r="A54" s="144"/>
      <c r="B54" s="134">
        <f>COUNT(Travel!B12:B18)</f>
        <v>3</v>
      </c>
      <c r="C54" s="134"/>
      <c r="D54" s="134">
        <f>COUNTIF(Travel!D12:D18,"*")</f>
        <v>3</v>
      </c>
      <c r="E54" s="135"/>
      <c r="F54" s="135" t="b">
        <f>MIN(B54,D54)=MAX(B54,D54)</f>
        <v>1</v>
      </c>
      <c r="G54" s="48"/>
      <c r="H54" s="48"/>
      <c r="I54" s="48"/>
      <c r="J54" s="48"/>
      <c r="K54" s="48"/>
    </row>
    <row r="55" spans="1:11" hidden="1" x14ac:dyDescent="0.2">
      <c r="A55" s="144" t="s">
        <v>111</v>
      </c>
      <c r="B55" s="134">
        <f>COUNT(Travel!B23:B69)</f>
        <v>43</v>
      </c>
      <c r="C55" s="134"/>
      <c r="D55" s="134">
        <f>COUNTIF(Travel!D23:D69,"*")</f>
        <v>43</v>
      </c>
      <c r="E55" s="135"/>
      <c r="F55" s="135" t="b">
        <f>MIN(B55,D55)=MAX(B55,D55)</f>
        <v>1</v>
      </c>
    </row>
    <row r="56" spans="1:11" hidden="1" x14ac:dyDescent="0.2">
      <c r="A56" s="145"/>
      <c r="B56" s="134">
        <f>COUNT(Travel!B75:B88)</f>
        <v>12</v>
      </c>
      <c r="C56" s="134"/>
      <c r="D56" s="134">
        <f>COUNTIF(Travel!D75:D88,"*")</f>
        <v>12</v>
      </c>
      <c r="E56" s="135"/>
      <c r="F56" s="135" t="b">
        <f>MIN(B56,D56)=MAX(B56,D56)</f>
        <v>1</v>
      </c>
    </row>
    <row r="57" spans="1:11" hidden="1" x14ac:dyDescent="0.2">
      <c r="A57" s="146" t="s">
        <v>109</v>
      </c>
      <c r="B57" s="136">
        <f>COUNT(Hospitality!B11:B35)</f>
        <v>21</v>
      </c>
      <c r="C57" s="136"/>
      <c r="D57" s="136">
        <f>COUNTIF(Hospitality!D11:D35,"*")</f>
        <v>21</v>
      </c>
      <c r="E57" s="137"/>
      <c r="F57" s="137" t="b">
        <f>MIN(B57,D57)=MAX(B57,D57)</f>
        <v>1</v>
      </c>
    </row>
    <row r="58" spans="1:11" hidden="1" x14ac:dyDescent="0.2">
      <c r="A58" s="147" t="s">
        <v>110</v>
      </c>
      <c r="B58" s="135">
        <f>COUNT('All other expenses'!B11:B24)</f>
        <v>1</v>
      </c>
      <c r="C58" s="135"/>
      <c r="D58" s="135">
        <f>COUNTIF('All other expenses'!D11:D24,"*")</f>
        <v>1</v>
      </c>
      <c r="E58" s="135"/>
      <c r="F58" s="135" t="b">
        <f>MIN(B58,D58)=MAX(B58,D58)</f>
        <v>1</v>
      </c>
    </row>
    <row r="59" spans="1:11" hidden="1" x14ac:dyDescent="0.2">
      <c r="A59" s="146" t="s">
        <v>108</v>
      </c>
      <c r="B59" s="136">
        <f>COUNTIF('Gifts and benefits'!B11:B23,"*")</f>
        <v>2</v>
      </c>
      <c r="C59" s="136">
        <f>COUNTIF('Gifts and benefits'!C11:C23,"*")</f>
        <v>2</v>
      </c>
      <c r="D59" s="136"/>
      <c r="E59" s="136">
        <f>COUNTA('Gifts and benefits'!E11:E23)</f>
        <v>2</v>
      </c>
      <c r="F59" s="137" t="b">
        <f>MIN(B59,C59,E59)=MAX(B59,C59,E59)</f>
        <v>1</v>
      </c>
    </row>
    <row r="60" spans="1:11" x14ac:dyDescent="0.2"/>
    <row r="61" spans="1:11" hidden="1" x14ac:dyDescent="0.2"/>
    <row r="62" spans="1:11" hidden="1" x14ac:dyDescent="0.2"/>
    <row r="63" spans="1:11" hidden="1" x14ac:dyDescent="0.2"/>
    <row r="64" spans="1:1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sheetData>
  <sheetProtection formatCells="0" insertRows="0" deleteRows="0"/>
  <mergeCells count="9">
    <mergeCell ref="A9:F9"/>
    <mergeCell ref="B7:F7"/>
    <mergeCell ref="B6:F6"/>
    <mergeCell ref="A1:F1"/>
    <mergeCell ref="B2:F2"/>
    <mergeCell ref="B3:F3"/>
    <mergeCell ref="B4:F4"/>
    <mergeCell ref="B5:F5"/>
    <mergeCell ref="B8:F8"/>
  </mergeCells>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239"/>
  <sheetViews>
    <sheetView zoomScale="90" zoomScaleNormal="90" workbookViewId="0">
      <selection activeCell="B71" sqref="B71"/>
    </sheetView>
  </sheetViews>
  <sheetFormatPr defaultColWidth="0" defaultRowHeight="12.75" zeroHeight="1" x14ac:dyDescent="0.2"/>
  <cols>
    <col min="1" max="1" width="35.5703125" style="17" customWidth="1"/>
    <col min="2" max="2" width="14.42578125" style="17" customWidth="1"/>
    <col min="3" max="3" width="71.42578125" style="17" customWidth="1"/>
    <col min="4" max="4" width="50" style="17" customWidth="1"/>
    <col min="5" max="5" width="21.42578125" style="17" customWidth="1"/>
    <col min="6" max="6" width="37.5703125" style="17" customWidth="1"/>
    <col min="7" max="9" width="9.140625" style="17" hidden="1" customWidth="1"/>
    <col min="10" max="13" width="0" style="17" hidden="1" customWidth="1"/>
    <col min="14" max="16384" width="9.140625" style="17" hidden="1"/>
  </cols>
  <sheetData>
    <row r="1" spans="1:6" ht="26.25" customHeight="1" x14ac:dyDescent="0.2">
      <c r="A1" s="321" t="s">
        <v>6</v>
      </c>
      <c r="B1" s="321"/>
      <c r="C1" s="321"/>
      <c r="D1" s="321"/>
      <c r="E1" s="321"/>
      <c r="F1" s="48"/>
    </row>
    <row r="2" spans="1:6" ht="21" customHeight="1" x14ac:dyDescent="0.2">
      <c r="A2" s="4" t="s">
        <v>2</v>
      </c>
      <c r="B2" s="324" t="str">
        <f>'Summary and sign-off'!B2:F2</f>
        <v>The Department of Conservation</v>
      </c>
      <c r="C2" s="324"/>
      <c r="D2" s="324"/>
      <c r="E2" s="324"/>
      <c r="F2" s="48"/>
    </row>
    <row r="3" spans="1:6" ht="21" customHeight="1" x14ac:dyDescent="0.2">
      <c r="A3" s="4" t="s">
        <v>3</v>
      </c>
      <c r="B3" s="324" t="str">
        <f>'Summary and sign-off'!B3:F3</f>
        <v>Lou Sanson</v>
      </c>
      <c r="C3" s="324"/>
      <c r="D3" s="324"/>
      <c r="E3" s="324"/>
      <c r="F3" s="48"/>
    </row>
    <row r="4" spans="1:6" ht="21" customHeight="1" x14ac:dyDescent="0.2">
      <c r="A4" s="4" t="s">
        <v>77</v>
      </c>
      <c r="B4" s="324">
        <f>'Summary and sign-off'!B4:F4</f>
        <v>43647</v>
      </c>
      <c r="C4" s="324"/>
      <c r="D4" s="324"/>
      <c r="E4" s="324"/>
      <c r="F4" s="48"/>
    </row>
    <row r="5" spans="1:6" ht="21" customHeight="1" x14ac:dyDescent="0.2">
      <c r="A5" s="4" t="s">
        <v>78</v>
      </c>
      <c r="B5" s="324">
        <f>'Summary and sign-off'!B5:F5</f>
        <v>44012</v>
      </c>
      <c r="C5" s="324"/>
      <c r="D5" s="324"/>
      <c r="E5" s="324"/>
      <c r="F5" s="48"/>
    </row>
    <row r="6" spans="1:6" ht="21" customHeight="1" x14ac:dyDescent="0.2">
      <c r="A6" s="4" t="s">
        <v>29</v>
      </c>
      <c r="B6" s="319" t="s">
        <v>28</v>
      </c>
      <c r="C6" s="319"/>
      <c r="D6" s="319"/>
      <c r="E6" s="319"/>
      <c r="F6" s="48"/>
    </row>
    <row r="7" spans="1:6" ht="21" customHeight="1" x14ac:dyDescent="0.2">
      <c r="A7" s="4" t="s">
        <v>104</v>
      </c>
      <c r="B7" s="319" t="s">
        <v>116</v>
      </c>
      <c r="C7" s="319"/>
      <c r="D7" s="319"/>
      <c r="E7" s="319"/>
      <c r="F7" s="48"/>
    </row>
    <row r="8" spans="1:6" ht="36" customHeight="1" x14ac:dyDescent="0.2">
      <c r="A8" s="327" t="s">
        <v>4</v>
      </c>
      <c r="B8" s="328"/>
      <c r="C8" s="328"/>
      <c r="D8" s="328"/>
      <c r="E8" s="328"/>
      <c r="F8" s="24"/>
    </row>
    <row r="9" spans="1:6" ht="36" customHeight="1" x14ac:dyDescent="0.2">
      <c r="A9" s="329" t="s">
        <v>142</v>
      </c>
      <c r="B9" s="330"/>
      <c r="C9" s="330"/>
      <c r="D9" s="330"/>
      <c r="E9" s="330"/>
      <c r="F9" s="24"/>
    </row>
    <row r="10" spans="1:6" ht="24.75" customHeight="1" x14ac:dyDescent="0.2">
      <c r="A10" s="326" t="s">
        <v>143</v>
      </c>
      <c r="B10" s="331"/>
      <c r="C10" s="326"/>
      <c r="D10" s="326"/>
      <c r="E10" s="326"/>
      <c r="F10" s="49"/>
    </row>
    <row r="11" spans="1:6" ht="27" customHeight="1" x14ac:dyDescent="0.2">
      <c r="A11" s="37" t="s">
        <v>49</v>
      </c>
      <c r="B11" s="37" t="s">
        <v>144</v>
      </c>
      <c r="C11" s="37" t="s">
        <v>145</v>
      </c>
      <c r="D11" s="37" t="s">
        <v>102</v>
      </c>
      <c r="E11" s="37" t="s">
        <v>76</v>
      </c>
      <c r="F11" s="50"/>
    </row>
    <row r="12" spans="1:6" s="89" customFormat="1" hidden="1" x14ac:dyDescent="0.2">
      <c r="A12" s="114"/>
      <c r="B12" s="111"/>
      <c r="C12" s="112"/>
      <c r="D12" s="112"/>
      <c r="E12" s="113"/>
      <c r="F12" s="1"/>
    </row>
    <row r="13" spans="1:6" s="89" customFormat="1" x14ac:dyDescent="0.2">
      <c r="A13" s="290" t="s">
        <v>762</v>
      </c>
      <c r="B13" s="111">
        <v>437.68</v>
      </c>
      <c r="C13" s="112" t="s">
        <v>768</v>
      </c>
      <c r="D13" s="112" t="s">
        <v>769</v>
      </c>
      <c r="E13" s="113" t="s">
        <v>770</v>
      </c>
      <c r="F13" s="1"/>
    </row>
    <row r="14" spans="1:6" s="89" customFormat="1" x14ac:dyDescent="0.2">
      <c r="A14" s="114" t="s">
        <v>763</v>
      </c>
      <c r="B14" s="111">
        <f>479.58+30.17</f>
        <v>509.75</v>
      </c>
      <c r="C14" s="112" t="s">
        <v>761</v>
      </c>
      <c r="D14" s="112" t="s">
        <v>764</v>
      </c>
      <c r="E14" s="113" t="s">
        <v>1007</v>
      </c>
      <c r="F14" s="1"/>
    </row>
    <row r="15" spans="1:6" s="89" customFormat="1" x14ac:dyDescent="0.2">
      <c r="A15" s="290" t="s">
        <v>765</v>
      </c>
      <c r="B15" s="111">
        <v>1052.8399999999999</v>
      </c>
      <c r="C15" s="112" t="s">
        <v>1008</v>
      </c>
      <c r="D15" s="112" t="s">
        <v>766</v>
      </c>
      <c r="E15" s="113" t="s">
        <v>767</v>
      </c>
      <c r="F15" s="1"/>
    </row>
    <row r="16" spans="1:6" s="89" customFormat="1" x14ac:dyDescent="0.2">
      <c r="A16" s="114"/>
      <c r="B16" s="111"/>
      <c r="C16" s="112"/>
      <c r="D16" s="112"/>
      <c r="E16" s="113"/>
      <c r="F16" s="1"/>
    </row>
    <row r="17" spans="1:6" s="89" customFormat="1" ht="22.5" customHeight="1" x14ac:dyDescent="0.2">
      <c r="A17" s="114"/>
      <c r="B17" s="111"/>
      <c r="C17" s="112"/>
      <c r="D17" s="112"/>
      <c r="E17" s="113"/>
      <c r="F17" s="1"/>
    </row>
    <row r="18" spans="1:6" s="89" customFormat="1" hidden="1" x14ac:dyDescent="0.2">
      <c r="A18" s="124"/>
      <c r="B18" s="125"/>
      <c r="C18" s="126"/>
      <c r="D18" s="126"/>
      <c r="E18" s="127"/>
      <c r="F18" s="1"/>
    </row>
    <row r="19" spans="1:6" ht="19.5" customHeight="1" x14ac:dyDescent="0.2">
      <c r="A19" s="128" t="s">
        <v>154</v>
      </c>
      <c r="B19" s="129">
        <f>SUM(B12:B18)</f>
        <v>2000.27</v>
      </c>
      <c r="C19" s="130" t="str">
        <f>IF(SUBTOTAL(3,B12:B18)=SUBTOTAL(103,B12:B18),'Summary and sign-off'!$A$47,'Summary and sign-off'!$A$48)</f>
        <v>Check - there are no hidden rows with data</v>
      </c>
      <c r="D19" s="325" t="str">
        <f>IF('Summary and sign-off'!F54='Summary and sign-off'!F53,'Summary and sign-off'!A50,'Summary and sign-off'!A49)</f>
        <v>Check - each entry provides sufficient information</v>
      </c>
      <c r="E19" s="325"/>
      <c r="F19" s="48"/>
    </row>
    <row r="20" spans="1:6" ht="10.5" customHeight="1" x14ac:dyDescent="0.2">
      <c r="A20" s="29"/>
      <c r="B20" s="24"/>
      <c r="C20" s="29"/>
      <c r="D20" s="29"/>
      <c r="E20" s="29"/>
      <c r="F20" s="29"/>
    </row>
    <row r="21" spans="1:6" ht="24.75" customHeight="1" x14ac:dyDescent="0.2">
      <c r="A21" s="326" t="s">
        <v>92</v>
      </c>
      <c r="B21" s="326"/>
      <c r="C21" s="326"/>
      <c r="D21" s="326"/>
      <c r="E21" s="326"/>
      <c r="F21" s="49"/>
    </row>
    <row r="22" spans="1:6" ht="27" customHeight="1" x14ac:dyDescent="0.2">
      <c r="A22" s="37" t="s">
        <v>49</v>
      </c>
      <c r="B22" s="37" t="s">
        <v>31</v>
      </c>
      <c r="C22" s="37" t="s">
        <v>146</v>
      </c>
      <c r="D22" s="37" t="s">
        <v>102</v>
      </c>
      <c r="E22" s="37" t="s">
        <v>76</v>
      </c>
      <c r="F22" s="50"/>
    </row>
    <row r="23" spans="1:6" s="89" customFormat="1" hidden="1" x14ac:dyDescent="0.2">
      <c r="A23" s="114"/>
      <c r="B23" s="111"/>
      <c r="C23" s="112"/>
      <c r="D23" s="112"/>
      <c r="E23" s="113"/>
      <c r="F23" s="1"/>
    </row>
    <row r="24" spans="1:6" s="89" customFormat="1" x14ac:dyDescent="0.2">
      <c r="A24" s="157" t="s">
        <v>837</v>
      </c>
      <c r="B24" s="111">
        <f>492.46</f>
        <v>492.46</v>
      </c>
      <c r="C24" s="112" t="s">
        <v>731</v>
      </c>
      <c r="D24" s="112" t="s">
        <v>828</v>
      </c>
      <c r="E24" s="113" t="s">
        <v>187</v>
      </c>
      <c r="F24" s="1"/>
    </row>
    <row r="25" spans="1:6" s="89" customFormat="1" x14ac:dyDescent="0.2">
      <c r="A25" s="157" t="s">
        <v>982</v>
      </c>
      <c r="B25" s="111">
        <f>13.29+73.04</f>
        <v>86.330000000000013</v>
      </c>
      <c r="C25" s="112" t="s">
        <v>980</v>
      </c>
      <c r="D25" s="112" t="s">
        <v>981</v>
      </c>
      <c r="E25" s="113" t="s">
        <v>182</v>
      </c>
      <c r="F25" s="1"/>
    </row>
    <row r="26" spans="1:6" s="89" customFormat="1" ht="25.5" x14ac:dyDescent="0.2">
      <c r="A26" s="157" t="s">
        <v>795</v>
      </c>
      <c r="B26" s="111">
        <f>1198.35+32.77-331.75</f>
        <v>899.36999999999989</v>
      </c>
      <c r="C26" s="112" t="s">
        <v>983</v>
      </c>
      <c r="D26" s="112" t="s">
        <v>857</v>
      </c>
      <c r="E26" s="113" t="s">
        <v>1003</v>
      </c>
      <c r="F26" s="1"/>
    </row>
    <row r="27" spans="1:6" s="89" customFormat="1" x14ac:dyDescent="0.2">
      <c r="A27" s="157">
        <v>43665</v>
      </c>
      <c r="B27" s="111">
        <v>416.47</v>
      </c>
      <c r="C27" s="112" t="s">
        <v>796</v>
      </c>
      <c r="D27" s="112" t="s">
        <v>841</v>
      </c>
      <c r="E27" s="113" t="s">
        <v>182</v>
      </c>
      <c r="F27" s="1"/>
    </row>
    <row r="28" spans="1:6" s="89" customFormat="1" x14ac:dyDescent="0.2">
      <c r="A28" s="157" t="s">
        <v>849</v>
      </c>
      <c r="B28" s="111">
        <f>2137.31</f>
        <v>2137.31</v>
      </c>
      <c r="C28" s="112" t="s">
        <v>311</v>
      </c>
      <c r="D28" s="112" t="s">
        <v>848</v>
      </c>
      <c r="E28" s="113" t="s">
        <v>312</v>
      </c>
      <c r="F28" s="1"/>
    </row>
    <row r="29" spans="1:6" s="89" customFormat="1" x14ac:dyDescent="0.2">
      <c r="A29" s="157">
        <v>43685</v>
      </c>
      <c r="B29" s="111">
        <f>717.23-39.25</f>
        <v>677.98</v>
      </c>
      <c r="C29" s="112" t="s">
        <v>862</v>
      </c>
      <c r="D29" s="112" t="s">
        <v>863</v>
      </c>
      <c r="E29" s="113" t="s">
        <v>181</v>
      </c>
      <c r="F29" s="1"/>
    </row>
    <row r="30" spans="1:6" s="89" customFormat="1" x14ac:dyDescent="0.2">
      <c r="A30" s="157" t="s">
        <v>970</v>
      </c>
      <c r="B30" s="111">
        <f>1426.79</f>
        <v>1426.79</v>
      </c>
      <c r="C30" s="112" t="s">
        <v>797</v>
      </c>
      <c r="D30" s="112" t="s">
        <v>798</v>
      </c>
      <c r="E30" s="113" t="s">
        <v>815</v>
      </c>
      <c r="F30" s="1"/>
    </row>
    <row r="31" spans="1:6" s="89" customFormat="1" ht="24.75" customHeight="1" x14ac:dyDescent="0.2">
      <c r="A31" s="157">
        <v>43705</v>
      </c>
      <c r="B31" s="111">
        <v>562.71</v>
      </c>
      <c r="C31" s="112" t="s">
        <v>844</v>
      </c>
      <c r="D31" s="112" t="s">
        <v>831</v>
      </c>
      <c r="E31" s="113" t="s">
        <v>170</v>
      </c>
      <c r="F31" s="1"/>
    </row>
    <row r="32" spans="1:6" s="89" customFormat="1" ht="25.5" x14ac:dyDescent="0.2">
      <c r="A32" s="157" t="s">
        <v>819</v>
      </c>
      <c r="B32" s="111">
        <f>1674.2+124.43-64.68</f>
        <v>1733.95</v>
      </c>
      <c r="C32" s="112" t="s">
        <v>818</v>
      </c>
      <c r="D32" s="112" t="s">
        <v>820</v>
      </c>
      <c r="E32" s="113" t="s">
        <v>821</v>
      </c>
      <c r="F32" s="1"/>
    </row>
    <row r="33" spans="1:6" s="89" customFormat="1" ht="25.5" x14ac:dyDescent="0.2">
      <c r="A33" s="157" t="s">
        <v>986</v>
      </c>
      <c r="B33" s="111">
        <v>1315.04</v>
      </c>
      <c r="C33" s="112" t="s">
        <v>842</v>
      </c>
      <c r="D33" s="112" t="s">
        <v>830</v>
      </c>
      <c r="E33" s="113" t="s">
        <v>843</v>
      </c>
      <c r="F33" s="1"/>
    </row>
    <row r="34" spans="1:6" s="89" customFormat="1" x14ac:dyDescent="0.2">
      <c r="A34" s="157">
        <v>43727</v>
      </c>
      <c r="B34" s="111">
        <v>1007.13</v>
      </c>
      <c r="C34" s="112" t="s">
        <v>447</v>
      </c>
      <c r="D34" s="112" t="s">
        <v>836</v>
      </c>
      <c r="E34" s="113" t="s">
        <v>183</v>
      </c>
      <c r="F34" s="1"/>
    </row>
    <row r="35" spans="1:6" s="89" customFormat="1" x14ac:dyDescent="0.2">
      <c r="A35" s="157">
        <v>43733</v>
      </c>
      <c r="B35" s="111">
        <f>661.54</f>
        <v>661.54</v>
      </c>
      <c r="C35" s="112" t="s">
        <v>832</v>
      </c>
      <c r="D35" s="112" t="s">
        <v>831</v>
      </c>
      <c r="E35" s="113" t="s">
        <v>298</v>
      </c>
      <c r="F35" s="1"/>
    </row>
    <row r="36" spans="1:6" s="89" customFormat="1" x14ac:dyDescent="0.2">
      <c r="A36" s="157" t="s">
        <v>852</v>
      </c>
      <c r="B36" s="111">
        <v>55.86</v>
      </c>
      <c r="C36" s="112" t="s">
        <v>851</v>
      </c>
      <c r="D36" s="112" t="s">
        <v>799</v>
      </c>
      <c r="E36" s="113" t="s">
        <v>853</v>
      </c>
      <c r="F36" s="1"/>
    </row>
    <row r="37" spans="1:6" s="89" customFormat="1" x14ac:dyDescent="0.2">
      <c r="A37" s="157">
        <v>43735</v>
      </c>
      <c r="B37" s="111">
        <f>170.17+605.2</f>
        <v>775.37</v>
      </c>
      <c r="C37" s="112" t="s">
        <v>464</v>
      </c>
      <c r="D37" s="112" t="s">
        <v>831</v>
      </c>
      <c r="E37" s="113" t="s">
        <v>429</v>
      </c>
      <c r="F37" s="1"/>
    </row>
    <row r="38" spans="1:6" s="89" customFormat="1" x14ac:dyDescent="0.2">
      <c r="A38" s="157">
        <v>43745</v>
      </c>
      <c r="B38" s="111">
        <v>1498.33</v>
      </c>
      <c r="C38" s="112" t="s">
        <v>827</v>
      </c>
      <c r="D38" s="112" t="s">
        <v>828</v>
      </c>
      <c r="E38" s="113" t="s">
        <v>182</v>
      </c>
      <c r="F38" s="1"/>
    </row>
    <row r="39" spans="1:6" s="89" customFormat="1" x14ac:dyDescent="0.2">
      <c r="A39" s="157">
        <v>43746</v>
      </c>
      <c r="B39" s="111">
        <v>354.65</v>
      </c>
      <c r="C39" s="112" t="s">
        <v>474</v>
      </c>
      <c r="D39" s="112" t="s">
        <v>831</v>
      </c>
      <c r="E39" s="113" t="s">
        <v>177</v>
      </c>
      <c r="F39" s="1"/>
    </row>
    <row r="40" spans="1:6" s="89" customFormat="1" x14ac:dyDescent="0.2">
      <c r="A40" s="157" t="s">
        <v>974</v>
      </c>
      <c r="B40" s="111">
        <v>1043.48</v>
      </c>
      <c r="C40" s="112" t="s">
        <v>403</v>
      </c>
      <c r="D40" s="112" t="s">
        <v>823</v>
      </c>
      <c r="E40" s="113" t="s">
        <v>824</v>
      </c>
      <c r="F40" s="1"/>
    </row>
    <row r="41" spans="1:6" s="89" customFormat="1" x14ac:dyDescent="0.2">
      <c r="A41" s="157" t="s">
        <v>973</v>
      </c>
      <c r="B41" s="111">
        <f>1621.48+29.01</f>
        <v>1650.49</v>
      </c>
      <c r="C41" s="112" t="s">
        <v>829</v>
      </c>
      <c r="D41" s="112" t="s">
        <v>978</v>
      </c>
      <c r="E41" s="113" t="s">
        <v>170</v>
      </c>
      <c r="F41" s="1"/>
    </row>
    <row r="42" spans="1:6" s="89" customFormat="1" x14ac:dyDescent="0.2">
      <c r="A42" s="157" t="s">
        <v>979</v>
      </c>
      <c r="B42" s="111">
        <v>186.49</v>
      </c>
      <c r="C42" s="112" t="s">
        <v>497</v>
      </c>
      <c r="D42" s="112" t="s">
        <v>814</v>
      </c>
      <c r="E42" s="113" t="s">
        <v>177</v>
      </c>
      <c r="F42" s="1"/>
    </row>
    <row r="43" spans="1:6" s="89" customFormat="1" x14ac:dyDescent="0.2">
      <c r="A43" s="157" t="s">
        <v>861</v>
      </c>
      <c r="B43" s="111">
        <v>1384.95</v>
      </c>
      <c r="C43" s="112" t="s">
        <v>502</v>
      </c>
      <c r="D43" s="112" t="s">
        <v>831</v>
      </c>
      <c r="E43" s="113" t="s">
        <v>178</v>
      </c>
      <c r="F43" s="1"/>
    </row>
    <row r="44" spans="1:6" s="89" customFormat="1" x14ac:dyDescent="0.2">
      <c r="A44" s="157" t="s">
        <v>856</v>
      </c>
      <c r="B44" s="111">
        <v>101.64</v>
      </c>
      <c r="C44" s="112" t="s">
        <v>854</v>
      </c>
      <c r="D44" s="112" t="s">
        <v>855</v>
      </c>
      <c r="E44" s="113" t="s">
        <v>824</v>
      </c>
      <c r="F44" s="1"/>
    </row>
    <row r="45" spans="1:6" s="89" customFormat="1" x14ac:dyDescent="0.2">
      <c r="A45" s="157" t="s">
        <v>865</v>
      </c>
      <c r="B45" s="111">
        <v>1286.5</v>
      </c>
      <c r="C45" s="112" t="s">
        <v>534</v>
      </c>
      <c r="D45" s="112" t="s">
        <v>866</v>
      </c>
      <c r="E45" s="113" t="s">
        <v>181</v>
      </c>
      <c r="F45" s="1"/>
    </row>
    <row r="46" spans="1:6" s="89" customFormat="1" x14ac:dyDescent="0.2">
      <c r="A46" s="157" t="s">
        <v>833</v>
      </c>
      <c r="B46" s="111">
        <v>1083.1400000000001</v>
      </c>
      <c r="C46" s="112" t="s">
        <v>554</v>
      </c>
      <c r="D46" s="112" t="s">
        <v>834</v>
      </c>
      <c r="E46" s="113" t="s">
        <v>824</v>
      </c>
      <c r="F46" s="1"/>
    </row>
    <row r="47" spans="1:6" s="89" customFormat="1" x14ac:dyDescent="0.2">
      <c r="A47" s="157" t="s">
        <v>976</v>
      </c>
      <c r="B47" s="111">
        <v>892.46</v>
      </c>
      <c r="C47" s="112" t="s">
        <v>561</v>
      </c>
      <c r="D47" s="112" t="s">
        <v>835</v>
      </c>
      <c r="E47" s="113" t="s">
        <v>181</v>
      </c>
      <c r="F47" s="1"/>
    </row>
    <row r="48" spans="1:6" s="89" customFormat="1" x14ac:dyDescent="0.2">
      <c r="A48" s="157">
        <v>43800</v>
      </c>
      <c r="B48" s="111">
        <v>17.39</v>
      </c>
      <c r="C48" s="112" t="s">
        <v>566</v>
      </c>
      <c r="D48" s="112" t="s">
        <v>257</v>
      </c>
      <c r="E48" s="113" t="s">
        <v>171</v>
      </c>
      <c r="F48" s="1"/>
    </row>
    <row r="49" spans="1:6" s="89" customFormat="1" x14ac:dyDescent="0.2">
      <c r="A49" s="157" t="s">
        <v>977</v>
      </c>
      <c r="B49" s="111">
        <v>49.34</v>
      </c>
      <c r="C49" s="112" t="s">
        <v>817</v>
      </c>
      <c r="D49" s="112" t="s">
        <v>800</v>
      </c>
      <c r="E49" s="113" t="s">
        <v>822</v>
      </c>
      <c r="F49" s="1"/>
    </row>
    <row r="50" spans="1:6" s="89" customFormat="1" x14ac:dyDescent="0.2">
      <c r="A50" s="157" t="s">
        <v>839</v>
      </c>
      <c r="B50" s="111">
        <v>329.73</v>
      </c>
      <c r="C50" s="112" t="s">
        <v>578</v>
      </c>
      <c r="D50" s="112" t="s">
        <v>840</v>
      </c>
      <c r="E50" s="113" t="s">
        <v>170</v>
      </c>
      <c r="F50" s="1"/>
    </row>
    <row r="51" spans="1:6" s="89" customFormat="1" ht="25.5" x14ac:dyDescent="0.2">
      <c r="A51" s="157" t="s">
        <v>870</v>
      </c>
      <c r="B51" s="111">
        <v>799.95</v>
      </c>
      <c r="C51" s="112" t="s">
        <v>832</v>
      </c>
      <c r="D51" s="112" t="s">
        <v>871</v>
      </c>
      <c r="E51" s="113" t="s">
        <v>872</v>
      </c>
      <c r="F51" s="1"/>
    </row>
    <row r="52" spans="1:6" s="89" customFormat="1" x14ac:dyDescent="0.2">
      <c r="A52" s="157">
        <v>43845</v>
      </c>
      <c r="B52" s="111">
        <f>505.99+Taxis!F2+Taxis!F4</f>
        <v>558.66000000000008</v>
      </c>
      <c r="C52" s="112" t="s">
        <v>598</v>
      </c>
      <c r="D52" s="112" t="s">
        <v>840</v>
      </c>
      <c r="E52" s="113" t="s">
        <v>177</v>
      </c>
      <c r="F52" s="1"/>
    </row>
    <row r="53" spans="1:6" s="89" customFormat="1" x14ac:dyDescent="0.2">
      <c r="A53" s="157" t="s">
        <v>975</v>
      </c>
      <c r="B53" s="111">
        <v>1660.39</v>
      </c>
      <c r="C53" s="112" t="s">
        <v>832</v>
      </c>
      <c r="D53" s="112" t="s">
        <v>846</v>
      </c>
      <c r="E53" s="113" t="s">
        <v>847</v>
      </c>
      <c r="F53" s="1"/>
    </row>
    <row r="54" spans="1:6" s="89" customFormat="1" x14ac:dyDescent="0.2">
      <c r="A54" s="157" t="s">
        <v>859</v>
      </c>
      <c r="B54" s="111">
        <v>1275.53</v>
      </c>
      <c r="C54" s="112" t="s">
        <v>613</v>
      </c>
      <c r="D54" s="112" t="s">
        <v>858</v>
      </c>
      <c r="E54" s="113" t="s">
        <v>185</v>
      </c>
      <c r="F54" s="1"/>
    </row>
    <row r="55" spans="1:6" s="89" customFormat="1" x14ac:dyDescent="0.2">
      <c r="A55" s="157">
        <v>43881</v>
      </c>
      <c r="B55" s="111">
        <f>901.49+Taxis!F5+Taxis!F6+Taxis!F9</f>
        <v>982.7</v>
      </c>
      <c r="C55" s="112" t="s">
        <v>622</v>
      </c>
      <c r="D55" s="112" t="s">
        <v>958</v>
      </c>
      <c r="E55" s="113" t="s">
        <v>177</v>
      </c>
      <c r="F55" s="1"/>
    </row>
    <row r="56" spans="1:6" s="89" customFormat="1" x14ac:dyDescent="0.2">
      <c r="A56" s="157">
        <v>43882</v>
      </c>
      <c r="B56" s="111">
        <f>423.36+Taxis!F7+Taxis!F8</f>
        <v>473.26</v>
      </c>
      <c r="C56" s="112" t="s">
        <v>832</v>
      </c>
      <c r="D56" s="112" t="s">
        <v>828</v>
      </c>
      <c r="E56" s="113" t="s">
        <v>628</v>
      </c>
      <c r="F56" s="1"/>
    </row>
    <row r="57" spans="1:6" s="89" customFormat="1" x14ac:dyDescent="0.2">
      <c r="A57" s="157">
        <v>43886</v>
      </c>
      <c r="B57" s="111">
        <v>80</v>
      </c>
      <c r="C57" s="112" t="s">
        <v>874</v>
      </c>
      <c r="D57" s="112" t="s">
        <v>875</v>
      </c>
      <c r="E57" s="113" t="s">
        <v>824</v>
      </c>
      <c r="F57" s="1"/>
    </row>
    <row r="58" spans="1:6" s="89" customFormat="1" x14ac:dyDescent="0.2">
      <c r="A58" s="157">
        <v>43887</v>
      </c>
      <c r="B58" s="111">
        <f>773.94+Taxis!F10+Taxis!F11</f>
        <v>820.43000000000006</v>
      </c>
      <c r="C58" s="112" t="s">
        <v>832</v>
      </c>
      <c r="D58" s="112" t="s">
        <v>828</v>
      </c>
      <c r="E58" s="113" t="s">
        <v>868</v>
      </c>
      <c r="F58" s="1"/>
    </row>
    <row r="59" spans="1:6" s="89" customFormat="1" x14ac:dyDescent="0.2">
      <c r="A59" s="157" t="s">
        <v>816</v>
      </c>
      <c r="B59" s="111">
        <v>1276.68</v>
      </c>
      <c r="C59" s="112" t="s">
        <v>641</v>
      </c>
      <c r="D59" s="112" t="s">
        <v>846</v>
      </c>
      <c r="E59" s="113" t="s">
        <v>181</v>
      </c>
      <c r="F59" s="1"/>
    </row>
    <row r="60" spans="1:6" s="89" customFormat="1" x14ac:dyDescent="0.2">
      <c r="A60" s="157">
        <v>43906</v>
      </c>
      <c r="B60" s="111">
        <f>781.89+18.31+9.32+46.49</f>
        <v>856.01</v>
      </c>
      <c r="C60" s="112" t="s">
        <v>864</v>
      </c>
      <c r="D60" s="112" t="s">
        <v>841</v>
      </c>
      <c r="E60" s="113" t="s">
        <v>177</v>
      </c>
      <c r="F60" s="1"/>
    </row>
    <row r="61" spans="1:6" s="89" customFormat="1" x14ac:dyDescent="0.2">
      <c r="A61" s="157">
        <v>43916</v>
      </c>
      <c r="B61" s="111">
        <f>62.7+Taxis!F13</f>
        <v>82.800000000000011</v>
      </c>
      <c r="C61" s="112" t="s">
        <v>653</v>
      </c>
      <c r="D61" s="112" t="s">
        <v>828</v>
      </c>
      <c r="E61" s="113" t="s">
        <v>170</v>
      </c>
      <c r="F61" s="1"/>
    </row>
    <row r="62" spans="1:6" s="89" customFormat="1" x14ac:dyDescent="0.2">
      <c r="A62" s="157">
        <v>43936</v>
      </c>
      <c r="B62" s="111">
        <v>457.3</v>
      </c>
      <c r="C62" s="112" t="s">
        <v>825</v>
      </c>
      <c r="D62" s="112" t="s">
        <v>826</v>
      </c>
      <c r="E62" s="113" t="s">
        <v>170</v>
      </c>
      <c r="F62" s="1"/>
    </row>
    <row r="63" spans="1:6" s="89" customFormat="1" x14ac:dyDescent="0.2">
      <c r="A63" s="157" t="s">
        <v>869</v>
      </c>
      <c r="B63" s="111">
        <f>1044.15+Taxis!F18+Taxis!F19</f>
        <v>1076.54</v>
      </c>
      <c r="C63" s="112" t="s">
        <v>995</v>
      </c>
      <c r="D63" s="112" t="s">
        <v>846</v>
      </c>
      <c r="E63" s="113" t="s">
        <v>722</v>
      </c>
      <c r="F63" s="1"/>
    </row>
    <row r="64" spans="1:6" s="89" customFormat="1" x14ac:dyDescent="0.2">
      <c r="A64" s="157">
        <v>43979</v>
      </c>
      <c r="B64" s="111">
        <v>292.43</v>
      </c>
      <c r="C64" s="112" t="s">
        <v>860</v>
      </c>
      <c r="D64" s="112" t="s">
        <v>963</v>
      </c>
      <c r="E64" s="113" t="s">
        <v>824</v>
      </c>
      <c r="F64" s="1"/>
    </row>
    <row r="65" spans="1:6" s="89" customFormat="1" x14ac:dyDescent="0.2">
      <c r="A65" s="157" t="s">
        <v>838</v>
      </c>
      <c r="B65" s="111">
        <v>630.94000000000005</v>
      </c>
      <c r="C65" s="112" t="s">
        <v>996</v>
      </c>
      <c r="D65" s="112" t="s">
        <v>828</v>
      </c>
      <c r="E65" s="113" t="s">
        <v>729</v>
      </c>
      <c r="F65" s="1"/>
    </row>
    <row r="66" spans="1:6" s="89" customFormat="1" x14ac:dyDescent="0.2">
      <c r="A66" s="157">
        <v>43995</v>
      </c>
      <c r="B66" s="111">
        <v>211.5</v>
      </c>
      <c r="C66" s="112" t="s">
        <v>845</v>
      </c>
      <c r="D66" s="112" t="s">
        <v>962</v>
      </c>
      <c r="E66" s="113" t="s">
        <v>176</v>
      </c>
      <c r="F66" s="1"/>
    </row>
    <row r="67" spans="1:6" s="89" customFormat="1" x14ac:dyDescent="0.2">
      <c r="A67" s="157"/>
      <c r="B67" s="111"/>
      <c r="C67" s="112"/>
      <c r="D67" s="112"/>
      <c r="E67" s="113"/>
      <c r="F67" s="1"/>
    </row>
    <row r="68" spans="1:6" s="89" customFormat="1" x14ac:dyDescent="0.2">
      <c r="A68" s="157"/>
      <c r="B68" s="111"/>
      <c r="C68" s="112"/>
      <c r="D68" s="112"/>
      <c r="E68" s="113"/>
      <c r="F68" s="1"/>
    </row>
    <row r="69" spans="1:6" s="89" customFormat="1" ht="21" customHeight="1" x14ac:dyDescent="0.2">
      <c r="A69" s="157"/>
      <c r="B69" s="111"/>
      <c r="C69" s="112"/>
      <c r="D69" s="112"/>
      <c r="E69" s="112"/>
      <c r="F69" s="1"/>
    </row>
    <row r="70" spans="1:6" s="89" customFormat="1" ht="9" customHeight="1" x14ac:dyDescent="0.2">
      <c r="A70" s="158"/>
      <c r="B70" s="159"/>
      <c r="C70" s="160"/>
      <c r="D70" s="160"/>
      <c r="E70" s="160"/>
      <c r="F70" s="1"/>
    </row>
    <row r="71" spans="1:6" ht="19.5" customHeight="1" x14ac:dyDescent="0.2">
      <c r="A71" s="128" t="s">
        <v>155</v>
      </c>
      <c r="B71" s="129">
        <f>SUM(B23:B69)</f>
        <v>33662.019999999997</v>
      </c>
      <c r="C71" s="130" t="str">
        <f>IF(SUBTOTAL(3,B23:B69)=SUBTOTAL(103,B23:B69),'Summary and sign-off'!$A$47,'Summary and sign-off'!$A$48)</f>
        <v>Check - there are no hidden rows with data</v>
      </c>
      <c r="D71" s="325" t="str">
        <f>IF('Summary and sign-off'!F55='Summary and sign-off'!F53,'Summary and sign-off'!A50,'Summary and sign-off'!A49)</f>
        <v>Check - each entry provides sufficient information</v>
      </c>
      <c r="E71" s="325"/>
      <c r="F71" s="48"/>
    </row>
    <row r="72" spans="1:6" ht="10.5" customHeight="1" x14ac:dyDescent="0.2">
      <c r="A72" s="29"/>
      <c r="B72" s="24"/>
      <c r="C72" s="29"/>
      <c r="D72" s="29"/>
      <c r="E72" s="29"/>
      <c r="F72" s="29"/>
    </row>
    <row r="73" spans="1:6" ht="24.75" customHeight="1" x14ac:dyDescent="0.2">
      <c r="A73" s="326" t="s">
        <v>44</v>
      </c>
      <c r="B73" s="326"/>
      <c r="C73" s="326"/>
      <c r="D73" s="326"/>
      <c r="E73" s="326"/>
      <c r="F73" s="48"/>
    </row>
    <row r="74" spans="1:6" ht="27" customHeight="1" x14ac:dyDescent="0.2">
      <c r="A74" s="37" t="s">
        <v>49</v>
      </c>
      <c r="B74" s="37" t="s">
        <v>31</v>
      </c>
      <c r="C74" s="37" t="s">
        <v>147</v>
      </c>
      <c r="D74" s="37" t="s">
        <v>88</v>
      </c>
      <c r="E74" s="37" t="s">
        <v>76</v>
      </c>
      <c r="F74" s="51"/>
    </row>
    <row r="75" spans="1:6" s="89" customFormat="1" hidden="1" x14ac:dyDescent="0.2">
      <c r="A75" s="114"/>
      <c r="B75" s="111"/>
      <c r="C75" s="112"/>
      <c r="D75" s="112"/>
      <c r="E75" s="113"/>
      <c r="F75" s="1"/>
    </row>
    <row r="76" spans="1:6" s="89" customFormat="1" x14ac:dyDescent="0.2">
      <c r="A76" s="114">
        <v>43688</v>
      </c>
      <c r="B76" s="111">
        <v>23.3</v>
      </c>
      <c r="C76" s="112" t="s">
        <v>802</v>
      </c>
      <c r="D76" s="112" t="s">
        <v>799</v>
      </c>
      <c r="E76" s="113" t="s">
        <v>171</v>
      </c>
      <c r="F76" s="1"/>
    </row>
    <row r="77" spans="1:6" s="89" customFormat="1" ht="25.5" x14ac:dyDescent="0.2">
      <c r="A77" s="114">
        <v>43690</v>
      </c>
      <c r="B77" s="111">
        <v>17</v>
      </c>
      <c r="C77" s="112" t="s">
        <v>801</v>
      </c>
      <c r="D77" s="112" t="s">
        <v>799</v>
      </c>
      <c r="E77" s="113" t="s">
        <v>171</v>
      </c>
      <c r="F77" s="1"/>
    </row>
    <row r="78" spans="1:6" s="89" customFormat="1" x14ac:dyDescent="0.2">
      <c r="A78" s="114">
        <v>43705</v>
      </c>
      <c r="B78" s="111">
        <v>15.46</v>
      </c>
      <c r="C78" s="112" t="s">
        <v>408</v>
      </c>
      <c r="D78" s="112" t="s">
        <v>799</v>
      </c>
      <c r="E78" s="113" t="s">
        <v>171</v>
      </c>
      <c r="F78" s="1"/>
    </row>
    <row r="79" spans="1:6" s="89" customFormat="1" x14ac:dyDescent="0.2">
      <c r="A79" s="114">
        <v>43718</v>
      </c>
      <c r="B79" s="111">
        <v>17.190000000000001</v>
      </c>
      <c r="C79" s="112" t="s">
        <v>803</v>
      </c>
      <c r="D79" s="112" t="s">
        <v>799</v>
      </c>
      <c r="E79" s="113" t="s">
        <v>171</v>
      </c>
      <c r="F79" s="1"/>
    </row>
    <row r="80" spans="1:6" s="89" customFormat="1" x14ac:dyDescent="0.2">
      <c r="A80" s="114">
        <v>43732</v>
      </c>
      <c r="B80" s="111">
        <v>32.270000000000003</v>
      </c>
      <c r="C80" s="112" t="s">
        <v>804</v>
      </c>
      <c r="D80" s="112" t="s">
        <v>799</v>
      </c>
      <c r="E80" s="113" t="s">
        <v>171</v>
      </c>
      <c r="F80" s="1"/>
    </row>
    <row r="81" spans="1:6" s="89" customFormat="1" x14ac:dyDescent="0.2">
      <c r="A81" s="114">
        <v>43772</v>
      </c>
      <c r="B81" s="111">
        <v>19.86</v>
      </c>
      <c r="C81" s="112" t="s">
        <v>518</v>
      </c>
      <c r="D81" s="112" t="s">
        <v>799</v>
      </c>
      <c r="E81" s="113" t="s">
        <v>171</v>
      </c>
      <c r="F81" s="1"/>
    </row>
    <row r="82" spans="1:6" s="89" customFormat="1" x14ac:dyDescent="0.2">
      <c r="A82" s="114">
        <v>43774</v>
      </c>
      <c r="B82" s="111">
        <v>25.83</v>
      </c>
      <c r="C82" s="112" t="s">
        <v>520</v>
      </c>
      <c r="D82" s="112" t="s">
        <v>800</v>
      </c>
      <c r="E82" s="113" t="s">
        <v>171</v>
      </c>
      <c r="F82" s="1"/>
    </row>
    <row r="83" spans="1:6" s="89" customFormat="1" x14ac:dyDescent="0.2">
      <c r="A83" s="114">
        <v>43802</v>
      </c>
      <c r="B83" s="111">
        <v>13.36</v>
      </c>
      <c r="C83" s="112" t="s">
        <v>568</v>
      </c>
      <c r="D83" s="112" t="s">
        <v>799</v>
      </c>
      <c r="E83" s="113" t="s">
        <v>171</v>
      </c>
      <c r="F83" s="1"/>
    </row>
    <row r="84" spans="1:6" s="89" customFormat="1" x14ac:dyDescent="0.2">
      <c r="A84" s="114">
        <v>43910</v>
      </c>
      <c r="B84" s="111">
        <v>21.65</v>
      </c>
      <c r="C84" s="112" t="s">
        <v>971</v>
      </c>
      <c r="D84" s="112" t="s">
        <v>799</v>
      </c>
      <c r="E84" s="113" t="s">
        <v>171</v>
      </c>
      <c r="F84" s="1"/>
    </row>
    <row r="85" spans="1:6" s="89" customFormat="1" x14ac:dyDescent="0.2">
      <c r="A85" s="114">
        <v>43950</v>
      </c>
      <c r="B85" s="111">
        <f>20.36+12.83</f>
        <v>33.19</v>
      </c>
      <c r="C85" s="112" t="s">
        <v>805</v>
      </c>
      <c r="D85" s="112" t="s">
        <v>799</v>
      </c>
      <c r="E85" s="113" t="s">
        <v>171</v>
      </c>
      <c r="F85" s="1"/>
    </row>
    <row r="86" spans="1:6" s="89" customFormat="1" x14ac:dyDescent="0.2">
      <c r="A86" s="114">
        <v>44000</v>
      </c>
      <c r="B86" s="111">
        <v>41.74</v>
      </c>
      <c r="C86" s="112" t="s">
        <v>953</v>
      </c>
      <c r="D86" s="112" t="s">
        <v>799</v>
      </c>
      <c r="E86" s="113" t="s">
        <v>171</v>
      </c>
      <c r="F86" s="1"/>
    </row>
    <row r="87" spans="1:6" s="89" customFormat="1" x14ac:dyDescent="0.2">
      <c r="A87" s="114">
        <v>44012</v>
      </c>
      <c r="B87" s="111">
        <v>19.559999999999999</v>
      </c>
      <c r="C87" s="112" t="s">
        <v>953</v>
      </c>
      <c r="D87" s="112" t="s">
        <v>799</v>
      </c>
      <c r="E87" s="113" t="s">
        <v>171</v>
      </c>
      <c r="F87" s="1"/>
    </row>
    <row r="88" spans="1:6" s="89" customFormat="1" hidden="1" x14ac:dyDescent="0.2">
      <c r="A88" s="114"/>
      <c r="B88" s="111"/>
      <c r="C88" s="112"/>
      <c r="D88" s="112"/>
      <c r="E88" s="113"/>
      <c r="F88" s="1"/>
    </row>
    <row r="89" spans="1:6" ht="19.5" customHeight="1" x14ac:dyDescent="0.2">
      <c r="A89" s="128" t="s">
        <v>152</v>
      </c>
      <c r="B89" s="129">
        <f>SUM(B75:B88)</f>
        <v>280.40999999999997</v>
      </c>
      <c r="C89" s="130" t="str">
        <f>IF(SUBTOTAL(3,B75:B88)=SUBTOTAL(103,B75:B88),'Summary and sign-off'!$A$47,'Summary and sign-off'!$A$48)</f>
        <v>Check - there are no hidden rows with data</v>
      </c>
      <c r="D89" s="325" t="str">
        <f>IF('Summary and sign-off'!F56='Summary and sign-off'!F53,'Summary and sign-off'!A50,'Summary and sign-off'!A49)</f>
        <v>Check - each entry provides sufficient information</v>
      </c>
      <c r="E89" s="325"/>
      <c r="F89" s="48"/>
    </row>
    <row r="90" spans="1:6" ht="10.5" customHeight="1" x14ac:dyDescent="0.2">
      <c r="A90" s="29"/>
      <c r="B90" s="97"/>
      <c r="C90" s="24"/>
      <c r="D90" s="29"/>
      <c r="E90" s="29"/>
      <c r="F90" s="29"/>
    </row>
    <row r="91" spans="1:6" ht="34.5" customHeight="1" x14ac:dyDescent="0.2">
      <c r="A91" s="52" t="s">
        <v>1</v>
      </c>
      <c r="B91" s="98">
        <f>B19+B71+B89</f>
        <v>35942.699999999997</v>
      </c>
      <c r="C91" s="53"/>
      <c r="D91" s="53"/>
      <c r="E91" s="53"/>
      <c r="F91" s="28"/>
    </row>
    <row r="92" spans="1:6" x14ac:dyDescent="0.2">
      <c r="A92" s="29"/>
      <c r="B92" s="24"/>
      <c r="C92" s="29"/>
      <c r="D92" s="29"/>
      <c r="E92" s="29"/>
      <c r="F92" s="29"/>
    </row>
    <row r="93" spans="1:6" x14ac:dyDescent="0.2">
      <c r="A93" s="54" t="s">
        <v>8</v>
      </c>
      <c r="B93" s="27"/>
      <c r="C93" s="28"/>
      <c r="D93" s="28"/>
      <c r="E93" s="28"/>
      <c r="F93" s="29"/>
    </row>
    <row r="94" spans="1:6" ht="12.6" customHeight="1" x14ac:dyDescent="0.2">
      <c r="A94" s="25" t="s">
        <v>50</v>
      </c>
      <c r="B94" s="55"/>
      <c r="C94" s="55"/>
      <c r="D94" s="34"/>
      <c r="E94" s="34"/>
      <c r="F94" s="29"/>
    </row>
    <row r="95" spans="1:6" ht="12.95" customHeight="1" x14ac:dyDescent="0.2">
      <c r="A95" s="33" t="s">
        <v>156</v>
      </c>
      <c r="B95" s="29"/>
      <c r="C95" s="34"/>
      <c r="D95" s="29"/>
      <c r="E95" s="34"/>
      <c r="F95" s="29"/>
    </row>
    <row r="96" spans="1:6" x14ac:dyDescent="0.2">
      <c r="A96" s="33" t="s">
        <v>149</v>
      </c>
      <c r="B96" s="34"/>
      <c r="C96" s="34"/>
      <c r="D96" s="34"/>
      <c r="E96" s="56"/>
      <c r="F96" s="48"/>
    </row>
    <row r="97" spans="1:6" x14ac:dyDescent="0.2">
      <c r="A97" s="25" t="s">
        <v>157</v>
      </c>
      <c r="B97" s="27"/>
      <c r="C97" s="28"/>
      <c r="D97" s="28"/>
      <c r="E97" s="28"/>
      <c r="F97" s="29"/>
    </row>
    <row r="98" spans="1:6" ht="12.95" customHeight="1" x14ac:dyDescent="0.2">
      <c r="A98" s="33" t="s">
        <v>148</v>
      </c>
      <c r="B98" s="29"/>
      <c r="C98" s="34"/>
      <c r="D98" s="29"/>
      <c r="E98" s="34"/>
      <c r="F98" s="29"/>
    </row>
    <row r="99" spans="1:6" x14ac:dyDescent="0.2">
      <c r="A99" s="33" t="s">
        <v>153</v>
      </c>
      <c r="B99" s="34"/>
      <c r="C99" s="34"/>
      <c r="D99" s="34"/>
      <c r="E99" s="56"/>
      <c r="F99" s="48"/>
    </row>
    <row r="100" spans="1:6" x14ac:dyDescent="0.2">
      <c r="A100" s="38" t="s">
        <v>165</v>
      </c>
      <c r="B100" s="38"/>
      <c r="C100" s="38"/>
      <c r="D100" s="38"/>
      <c r="E100" s="56"/>
      <c r="F100" s="48"/>
    </row>
    <row r="101" spans="1:6" x14ac:dyDescent="0.2">
      <c r="A101" s="42"/>
      <c r="B101" s="29"/>
      <c r="C101" s="29"/>
      <c r="D101" s="29"/>
      <c r="E101" s="48"/>
      <c r="F101" s="48"/>
    </row>
    <row r="102" spans="1:6" hidden="1" x14ac:dyDescent="0.2">
      <c r="A102" s="42"/>
      <c r="B102" s="29"/>
      <c r="C102" s="29"/>
      <c r="D102" s="29"/>
      <c r="E102" s="48"/>
      <c r="F102" s="48"/>
    </row>
    <row r="103" spans="1:6" hidden="1" x14ac:dyDescent="0.2"/>
    <row r="104" spans="1:6" hidden="1" x14ac:dyDescent="0.2"/>
    <row r="105" spans="1:6" hidden="1" x14ac:dyDescent="0.2"/>
    <row r="106" spans="1:6" hidden="1" x14ac:dyDescent="0.2"/>
    <row r="107" spans="1:6" ht="12.75" hidden="1" customHeight="1" x14ac:dyDescent="0.2"/>
    <row r="108" spans="1:6" hidden="1" x14ac:dyDescent="0.2"/>
    <row r="109" spans="1:6" hidden="1" x14ac:dyDescent="0.2"/>
    <row r="110" spans="1:6" hidden="1" x14ac:dyDescent="0.2">
      <c r="A110" s="57"/>
      <c r="B110" s="48"/>
      <c r="C110" s="48"/>
      <c r="D110" s="48"/>
      <c r="E110" s="48"/>
      <c r="F110" s="48"/>
    </row>
    <row r="111" spans="1:6" hidden="1" x14ac:dyDescent="0.2">
      <c r="A111" s="57"/>
      <c r="B111" s="48"/>
      <c r="C111" s="48"/>
      <c r="D111" s="48"/>
      <c r="E111" s="48"/>
      <c r="F111" s="48"/>
    </row>
    <row r="112" spans="1:6" hidden="1" x14ac:dyDescent="0.2">
      <c r="A112" s="57"/>
      <c r="B112" s="48"/>
      <c r="C112" s="48"/>
      <c r="D112" s="48"/>
      <c r="E112" s="48"/>
      <c r="F112" s="48"/>
    </row>
    <row r="113" spans="1:6" hidden="1" x14ac:dyDescent="0.2">
      <c r="A113" s="57"/>
      <c r="B113" s="48"/>
      <c r="C113" s="48"/>
      <c r="D113" s="48"/>
      <c r="E113" s="48"/>
      <c r="F113" s="48"/>
    </row>
    <row r="114" spans="1:6" hidden="1" x14ac:dyDescent="0.2">
      <c r="A114" s="57"/>
      <c r="B114" s="48"/>
      <c r="C114" s="48"/>
      <c r="D114" s="48"/>
      <c r="E114" s="48"/>
      <c r="F114" s="48"/>
    </row>
    <row r="115" spans="1:6" hidden="1" x14ac:dyDescent="0.2"/>
    <row r="116" spans="1:6" hidden="1" x14ac:dyDescent="0.2"/>
    <row r="117" spans="1:6" hidden="1" x14ac:dyDescent="0.2"/>
    <row r="118" spans="1:6" hidden="1" x14ac:dyDescent="0.2"/>
    <row r="119" spans="1:6" hidden="1" x14ac:dyDescent="0.2"/>
    <row r="120" spans="1:6" hidden="1" x14ac:dyDescent="0.2"/>
    <row r="121" spans="1:6" hidden="1" x14ac:dyDescent="0.2"/>
    <row r="122" spans="1:6" x14ac:dyDescent="0.2"/>
    <row r="123" spans="1:6" x14ac:dyDescent="0.2"/>
    <row r="124" spans="1:6" x14ac:dyDescent="0.2"/>
    <row r="125" spans="1:6" x14ac:dyDescent="0.2"/>
    <row r="126" spans="1:6" x14ac:dyDescent="0.2"/>
    <row r="127" spans="1:6" x14ac:dyDescent="0.2"/>
    <row r="128" spans="1:6"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sheetData>
  <sheetProtection formatCells="0" formatRows="0" insertColumns="0" insertRows="0" deleteRows="0"/>
  <mergeCells count="15">
    <mergeCell ref="B7:E7"/>
    <mergeCell ref="B5:E5"/>
    <mergeCell ref="D89:E89"/>
    <mergeCell ref="A1:E1"/>
    <mergeCell ref="A21:E21"/>
    <mergeCell ref="A73:E73"/>
    <mergeCell ref="B2:E2"/>
    <mergeCell ref="B3:E3"/>
    <mergeCell ref="B4:E4"/>
    <mergeCell ref="A8:E8"/>
    <mergeCell ref="A9:E9"/>
    <mergeCell ref="B6:E6"/>
    <mergeCell ref="D19:E19"/>
    <mergeCell ref="D71:E71"/>
    <mergeCell ref="A10:E10"/>
  </mergeCells>
  <dataValidations disablePrompts="1" xWindow="139" yWindow="560"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2:A18 A75:A88 A65:A70 A23:A64"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74 A22 A11" xr:uid="{00000000-0002-0000-0200-000001000000}"/>
  </dataValidations>
  <pageMargins left="0.70866141732283472" right="0.39370078740157483" top="0.51181102362204722" bottom="0.43307086614173229" header="0.47244094488188981" footer="0.15748031496062992"/>
  <pageSetup paperSize="8" fitToHeight="0" orientation="landscape" r:id="rId1"/>
  <headerFooter alignWithMargins="0">
    <oddFooter>&amp;L&amp;8CE Expense Disclosure Workbook 2019&amp;C&amp;8page &amp;P of &amp;N&amp;RWorksheet - Travel</oddFooter>
  </headerFooter>
  <rowBreaks count="2" manualBreakCount="2">
    <brk id="19" max="4" man="1"/>
    <brk id="72" max="4" man="1"/>
  </rowBreaks>
  <customProperties>
    <customPr name="_pios_id" r:id="rId2"/>
  </customProperties>
  <legacyDrawing r:id="rId3"/>
  <extLst>
    <ext xmlns:x14="http://schemas.microsoft.com/office/spreadsheetml/2009/9/main" uri="{CCE6A557-97BC-4b89-ADB6-D9C93CAAB3DF}">
      <x14:dataValidations xmlns:xm="http://schemas.microsoft.com/office/excel/2006/main" disablePrompts="1" xWindow="139" yWindow="560"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sign-off'!$A$46</xm:f>
          </x14:formula1>
          <xm:sqref>B12:B18 B75:B88 B65:B70 B23:B64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76"/>
  <sheetViews>
    <sheetView zoomScale="90" zoomScaleNormal="90" workbookViewId="0">
      <selection sqref="A1:E1"/>
    </sheetView>
  </sheetViews>
  <sheetFormatPr defaultColWidth="0" defaultRowHeight="12.75" zeroHeight="1" x14ac:dyDescent="0.2"/>
  <cols>
    <col min="1" max="1" width="35.5703125" style="17" customWidth="1"/>
    <col min="2" max="2" width="14.42578125" style="17" customWidth="1"/>
    <col min="3" max="3" width="71.42578125" style="17" customWidth="1"/>
    <col min="4" max="4" width="50" style="17" customWidth="1"/>
    <col min="5" max="5" width="21.42578125" style="17" customWidth="1"/>
    <col min="6" max="6" width="39.42578125" style="17" customWidth="1"/>
    <col min="7" max="10" width="9.140625" style="17" hidden="1" customWidth="1"/>
    <col min="11" max="13" width="0" style="17" hidden="1" customWidth="1"/>
    <col min="14" max="16384" width="0" style="17" hidden="1"/>
  </cols>
  <sheetData>
    <row r="1" spans="1:6" ht="26.25" customHeight="1" x14ac:dyDescent="0.2">
      <c r="A1" s="321" t="s">
        <v>6</v>
      </c>
      <c r="B1" s="321"/>
      <c r="C1" s="321"/>
      <c r="D1" s="321"/>
      <c r="E1" s="321"/>
      <c r="F1" s="40"/>
    </row>
    <row r="2" spans="1:6" ht="21" customHeight="1" x14ac:dyDescent="0.2">
      <c r="A2" s="4" t="s">
        <v>2</v>
      </c>
      <c r="B2" s="324" t="str">
        <f>'Summary and sign-off'!B2:F2</f>
        <v>The Department of Conservation</v>
      </c>
      <c r="C2" s="324"/>
      <c r="D2" s="324"/>
      <c r="E2" s="324"/>
      <c r="F2" s="40"/>
    </row>
    <row r="3" spans="1:6" ht="21" customHeight="1" x14ac:dyDescent="0.2">
      <c r="A3" s="4" t="s">
        <v>3</v>
      </c>
      <c r="B3" s="324" t="str">
        <f>'Summary and sign-off'!B3:F3</f>
        <v>Lou Sanson</v>
      </c>
      <c r="C3" s="324"/>
      <c r="D3" s="324"/>
      <c r="E3" s="324"/>
      <c r="F3" s="40"/>
    </row>
    <row r="4" spans="1:6" ht="21" customHeight="1" x14ac:dyDescent="0.2">
      <c r="A4" s="4" t="s">
        <v>77</v>
      </c>
      <c r="B4" s="324">
        <f>'Summary and sign-off'!B4:F4</f>
        <v>43647</v>
      </c>
      <c r="C4" s="324"/>
      <c r="D4" s="324"/>
      <c r="E4" s="324"/>
      <c r="F4" s="40"/>
    </row>
    <row r="5" spans="1:6" ht="21" customHeight="1" x14ac:dyDescent="0.2">
      <c r="A5" s="4" t="s">
        <v>78</v>
      </c>
      <c r="B5" s="324">
        <f>'Summary and sign-off'!B5:F5</f>
        <v>44012</v>
      </c>
      <c r="C5" s="324"/>
      <c r="D5" s="324"/>
      <c r="E5" s="324"/>
      <c r="F5" s="40"/>
    </row>
    <row r="6" spans="1:6" ht="21" customHeight="1" x14ac:dyDescent="0.2">
      <c r="A6" s="4" t="s">
        <v>29</v>
      </c>
      <c r="B6" s="319" t="s">
        <v>28</v>
      </c>
      <c r="C6" s="319"/>
      <c r="D6" s="319"/>
      <c r="E6" s="319"/>
      <c r="F6" s="40"/>
    </row>
    <row r="7" spans="1:6" ht="21" customHeight="1" x14ac:dyDescent="0.2">
      <c r="A7" s="4" t="s">
        <v>104</v>
      </c>
      <c r="B7" s="319" t="s">
        <v>116</v>
      </c>
      <c r="C7" s="319"/>
      <c r="D7" s="319"/>
      <c r="E7" s="319"/>
      <c r="F7" s="40"/>
    </row>
    <row r="8" spans="1:6" ht="35.25" customHeight="1" x14ac:dyDescent="0.25">
      <c r="A8" s="334" t="s">
        <v>158</v>
      </c>
      <c r="B8" s="334"/>
      <c r="C8" s="335"/>
      <c r="D8" s="335"/>
      <c r="E8" s="335"/>
      <c r="F8" s="44"/>
    </row>
    <row r="9" spans="1:6" ht="35.25" customHeight="1" x14ac:dyDescent="0.25">
      <c r="A9" s="332" t="s">
        <v>135</v>
      </c>
      <c r="B9" s="333"/>
      <c r="C9" s="333"/>
      <c r="D9" s="333"/>
      <c r="E9" s="333"/>
      <c r="F9" s="44"/>
    </row>
    <row r="10" spans="1:6" ht="27" customHeight="1" x14ac:dyDescent="0.2">
      <c r="A10" s="37" t="s">
        <v>161</v>
      </c>
      <c r="B10" s="37" t="s">
        <v>31</v>
      </c>
      <c r="C10" s="37" t="s">
        <v>89</v>
      </c>
      <c r="D10" s="37" t="s">
        <v>87</v>
      </c>
      <c r="E10" s="37" t="s">
        <v>76</v>
      </c>
      <c r="F10" s="25"/>
    </row>
    <row r="11" spans="1:6" s="89" customFormat="1" hidden="1" x14ac:dyDescent="0.2">
      <c r="A11" s="110"/>
      <c r="B11" s="125"/>
      <c r="C11" s="116"/>
      <c r="D11" s="116"/>
      <c r="E11" s="117"/>
      <c r="F11" s="2"/>
    </row>
    <row r="12" spans="1:6" s="89" customFormat="1" x14ac:dyDescent="0.2">
      <c r="A12" s="291">
        <v>43650</v>
      </c>
      <c r="B12" s="317">
        <v>100</v>
      </c>
      <c r="C12" s="116" t="s">
        <v>806</v>
      </c>
      <c r="D12" s="116" t="s">
        <v>772</v>
      </c>
      <c r="E12" s="117"/>
      <c r="F12" s="2"/>
    </row>
    <row r="13" spans="1:6" s="89" customFormat="1" x14ac:dyDescent="0.2">
      <c r="A13" s="291">
        <v>43655</v>
      </c>
      <c r="B13" s="317">
        <v>55.13</v>
      </c>
      <c r="C13" s="116" t="s">
        <v>776</v>
      </c>
      <c r="D13" s="116" t="s">
        <v>771</v>
      </c>
      <c r="E13" s="117"/>
      <c r="F13" s="2"/>
    </row>
    <row r="14" spans="1:6" s="89" customFormat="1" x14ac:dyDescent="0.2">
      <c r="A14" s="291">
        <v>43656</v>
      </c>
      <c r="B14" s="317">
        <v>27.83</v>
      </c>
      <c r="C14" s="116" t="s">
        <v>775</v>
      </c>
      <c r="D14" s="116" t="s">
        <v>771</v>
      </c>
      <c r="E14" s="117"/>
      <c r="F14" s="2"/>
    </row>
    <row r="15" spans="1:6" s="89" customFormat="1" x14ac:dyDescent="0.2">
      <c r="A15" s="291">
        <v>43662</v>
      </c>
      <c r="B15" s="317">
        <v>17.39</v>
      </c>
      <c r="C15" s="116" t="s">
        <v>774</v>
      </c>
      <c r="D15" s="116" t="s">
        <v>771</v>
      </c>
      <c r="E15" s="117"/>
      <c r="F15" s="2"/>
    </row>
    <row r="16" spans="1:6" s="89" customFormat="1" x14ac:dyDescent="0.2">
      <c r="A16" s="291">
        <v>43677</v>
      </c>
      <c r="B16" s="317">
        <v>13.04</v>
      </c>
      <c r="C16" s="116" t="s">
        <v>777</v>
      </c>
      <c r="D16" s="116" t="s">
        <v>998</v>
      </c>
      <c r="E16" s="117"/>
      <c r="F16" s="2"/>
    </row>
    <row r="17" spans="1:6" s="89" customFormat="1" x14ac:dyDescent="0.2">
      <c r="A17" s="291">
        <v>43678</v>
      </c>
      <c r="B17" s="317">
        <v>43.48</v>
      </c>
      <c r="C17" s="116" t="s">
        <v>774</v>
      </c>
      <c r="D17" s="116" t="s">
        <v>771</v>
      </c>
      <c r="E17" s="117"/>
      <c r="F17" s="2"/>
    </row>
    <row r="18" spans="1:6" s="89" customFormat="1" x14ac:dyDescent="0.2">
      <c r="A18" s="291">
        <v>43703</v>
      </c>
      <c r="B18" s="317">
        <v>14.78</v>
      </c>
      <c r="C18" s="116" t="s">
        <v>785</v>
      </c>
      <c r="D18" s="116" t="s">
        <v>771</v>
      </c>
      <c r="E18" s="117"/>
      <c r="F18" s="2"/>
    </row>
    <row r="19" spans="1:6" s="89" customFormat="1" x14ac:dyDescent="0.2">
      <c r="A19" s="291">
        <v>43711</v>
      </c>
      <c r="B19" s="317">
        <v>81.599999999999994</v>
      </c>
      <c r="C19" s="116" t="s">
        <v>774</v>
      </c>
      <c r="D19" s="116" t="s">
        <v>771</v>
      </c>
      <c r="E19" s="117"/>
      <c r="F19" s="2"/>
    </row>
    <row r="20" spans="1:6" s="89" customFormat="1" x14ac:dyDescent="0.2">
      <c r="A20" s="291">
        <v>43723</v>
      </c>
      <c r="B20" s="317">
        <v>26.09</v>
      </c>
      <c r="C20" s="116" t="s">
        <v>808</v>
      </c>
      <c r="D20" s="116" t="s">
        <v>771</v>
      </c>
      <c r="E20" s="117"/>
      <c r="F20" s="2"/>
    </row>
    <row r="21" spans="1:6" s="89" customFormat="1" x14ac:dyDescent="0.2">
      <c r="A21" s="291">
        <v>43733</v>
      </c>
      <c r="B21" s="317">
        <v>15.22</v>
      </c>
      <c r="C21" s="116" t="s">
        <v>780</v>
      </c>
      <c r="D21" s="116" t="s">
        <v>771</v>
      </c>
      <c r="E21" s="117"/>
      <c r="F21" s="2"/>
    </row>
    <row r="22" spans="1:6" s="89" customFormat="1" x14ac:dyDescent="0.2">
      <c r="A22" s="291">
        <v>43762</v>
      </c>
      <c r="B22" s="317">
        <v>46.09</v>
      </c>
      <c r="C22" s="116" t="s">
        <v>807</v>
      </c>
      <c r="D22" s="116" t="s">
        <v>771</v>
      </c>
      <c r="E22" s="117"/>
      <c r="F22" s="2"/>
    </row>
    <row r="23" spans="1:6" s="89" customFormat="1" x14ac:dyDescent="0.2">
      <c r="A23" s="291">
        <v>43776</v>
      </c>
      <c r="B23" s="317">
        <f>40+23.04</f>
        <v>63.04</v>
      </c>
      <c r="C23" s="116" t="s">
        <v>779</v>
      </c>
      <c r="D23" s="116" t="s">
        <v>771</v>
      </c>
      <c r="E23" s="117"/>
      <c r="F23" s="2"/>
    </row>
    <row r="24" spans="1:6" s="89" customFormat="1" x14ac:dyDescent="0.2">
      <c r="A24" s="291">
        <v>43782</v>
      </c>
      <c r="B24" s="317">
        <v>129.5</v>
      </c>
      <c r="C24" s="116" t="s">
        <v>781</v>
      </c>
      <c r="D24" s="116" t="s">
        <v>772</v>
      </c>
      <c r="E24" s="117"/>
      <c r="F24" s="2"/>
    </row>
    <row r="25" spans="1:6" s="89" customFormat="1" x14ac:dyDescent="0.2">
      <c r="A25" s="291">
        <v>43892</v>
      </c>
      <c r="B25" s="317">
        <v>7.83</v>
      </c>
      <c r="C25" s="116" t="s">
        <v>784</v>
      </c>
      <c r="D25" s="116" t="s">
        <v>786</v>
      </c>
      <c r="E25" s="117"/>
      <c r="F25" s="2"/>
    </row>
    <row r="26" spans="1:6" s="89" customFormat="1" x14ac:dyDescent="0.2">
      <c r="A26" s="291">
        <v>43895</v>
      </c>
      <c r="B26" s="317">
        <v>71.3</v>
      </c>
      <c r="C26" s="116" t="s">
        <v>785</v>
      </c>
      <c r="D26" s="116" t="s">
        <v>782</v>
      </c>
      <c r="E26" s="117"/>
      <c r="F26" s="2"/>
    </row>
    <row r="27" spans="1:6" s="89" customFormat="1" x14ac:dyDescent="0.2">
      <c r="A27" s="291">
        <v>43900</v>
      </c>
      <c r="B27" s="317">
        <v>19.13</v>
      </c>
      <c r="C27" s="116" t="s">
        <v>709</v>
      </c>
      <c r="D27" s="116" t="s">
        <v>771</v>
      </c>
      <c r="E27" s="117"/>
      <c r="F27" s="2"/>
    </row>
    <row r="28" spans="1:6" s="89" customFormat="1" x14ac:dyDescent="0.2">
      <c r="A28" s="291">
        <v>43909</v>
      </c>
      <c r="B28" s="317">
        <v>123.48</v>
      </c>
      <c r="C28" s="116" t="s">
        <v>960</v>
      </c>
      <c r="D28" s="116" t="s">
        <v>783</v>
      </c>
      <c r="E28" s="117"/>
      <c r="F28" s="2"/>
    </row>
    <row r="29" spans="1:6" s="89" customFormat="1" x14ac:dyDescent="0.2">
      <c r="A29" s="291">
        <v>43913</v>
      </c>
      <c r="B29" s="317">
        <v>14.78</v>
      </c>
      <c r="C29" s="116" t="s">
        <v>961</v>
      </c>
      <c r="D29" s="116" t="s">
        <v>771</v>
      </c>
      <c r="E29" s="117"/>
      <c r="F29" s="2"/>
    </row>
    <row r="30" spans="1:6" s="89" customFormat="1" x14ac:dyDescent="0.2">
      <c r="A30" s="291">
        <v>43920</v>
      </c>
      <c r="B30" s="317">
        <v>228.65</v>
      </c>
      <c r="C30" s="116" t="s">
        <v>807</v>
      </c>
      <c r="D30" s="116" t="s">
        <v>773</v>
      </c>
      <c r="E30" s="117"/>
      <c r="F30" s="2"/>
    </row>
    <row r="31" spans="1:6" s="89" customFormat="1" x14ac:dyDescent="0.2">
      <c r="A31" s="291">
        <v>43985</v>
      </c>
      <c r="B31" s="317">
        <v>31.74</v>
      </c>
      <c r="C31" s="116" t="s">
        <v>778</v>
      </c>
      <c r="D31" s="116" t="s">
        <v>771</v>
      </c>
      <c r="E31" s="117"/>
      <c r="F31" s="2"/>
    </row>
    <row r="32" spans="1:6" s="89" customFormat="1" x14ac:dyDescent="0.2">
      <c r="A32" s="291">
        <v>43992</v>
      </c>
      <c r="B32" s="317">
        <v>28</v>
      </c>
      <c r="C32" s="116" t="s">
        <v>805</v>
      </c>
      <c r="D32" s="116" t="s">
        <v>771</v>
      </c>
      <c r="E32" s="117"/>
      <c r="F32" s="2"/>
    </row>
    <row r="33" spans="1:6" s="89" customFormat="1" x14ac:dyDescent="0.2">
      <c r="A33" s="114"/>
      <c r="B33" s="292"/>
      <c r="C33" s="116"/>
      <c r="D33" s="116"/>
      <c r="E33" s="117"/>
      <c r="F33" s="2"/>
    </row>
    <row r="34" spans="1:6" s="89" customFormat="1" x14ac:dyDescent="0.2">
      <c r="A34" s="114"/>
      <c r="B34" s="156"/>
      <c r="C34" s="116"/>
      <c r="D34" s="116"/>
      <c r="E34" s="117"/>
      <c r="F34" s="2"/>
    </row>
    <row r="35" spans="1:6" s="89" customFormat="1" ht="11.25" hidden="1" customHeight="1" x14ac:dyDescent="0.2">
      <c r="A35" s="110"/>
      <c r="B35" s="111"/>
      <c r="C35" s="116"/>
      <c r="D35" s="116"/>
      <c r="E35" s="117"/>
      <c r="F35" s="2"/>
    </row>
    <row r="36" spans="1:6" ht="34.5" customHeight="1" x14ac:dyDescent="0.2">
      <c r="A36" s="90" t="s">
        <v>129</v>
      </c>
      <c r="B36" s="102">
        <f>SUM(B11:B35)</f>
        <v>1158.0999999999999</v>
      </c>
      <c r="C36" s="123" t="str">
        <f>IF(SUBTOTAL(3,B11:B35)=SUBTOTAL(103,B11:B35),'Summary and sign-off'!$A$47,'Summary and sign-off'!$A$48)</f>
        <v>Check - there are no hidden rows with data</v>
      </c>
      <c r="D36" s="325" t="str">
        <f>IF('Summary and sign-off'!F57='Summary and sign-off'!F53,'Summary and sign-off'!A50,'Summary and sign-off'!A49)</f>
        <v>Check - each entry provides sufficient information</v>
      </c>
      <c r="E36" s="325"/>
      <c r="F36" s="2"/>
    </row>
    <row r="37" spans="1:6" x14ac:dyDescent="0.2">
      <c r="A37" s="23"/>
      <c r="B37" s="22"/>
      <c r="C37" s="22"/>
      <c r="D37" s="22"/>
      <c r="E37" s="22"/>
      <c r="F37" s="40"/>
    </row>
    <row r="38" spans="1:6" x14ac:dyDescent="0.2">
      <c r="A38" s="23" t="s">
        <v>8</v>
      </c>
      <c r="B38" s="24"/>
      <c r="C38" s="29"/>
      <c r="D38" s="22"/>
      <c r="E38" s="22"/>
      <c r="F38" s="40"/>
    </row>
    <row r="39" spans="1:6" ht="12.75" customHeight="1" x14ac:dyDescent="0.2">
      <c r="A39" s="25" t="s">
        <v>160</v>
      </c>
      <c r="B39" s="25"/>
      <c r="C39" s="25"/>
      <c r="D39" s="25"/>
      <c r="E39" s="25"/>
      <c r="F39" s="40"/>
    </row>
    <row r="40" spans="1:6" x14ac:dyDescent="0.2">
      <c r="A40" s="25" t="s">
        <v>159</v>
      </c>
      <c r="B40" s="33"/>
      <c r="C40" s="45"/>
      <c r="D40" s="46"/>
      <c r="E40" s="46"/>
      <c r="F40" s="40"/>
    </row>
    <row r="41" spans="1:6" x14ac:dyDescent="0.2">
      <c r="A41" s="25" t="s">
        <v>157</v>
      </c>
      <c r="B41" s="27"/>
      <c r="C41" s="28"/>
      <c r="D41" s="28"/>
      <c r="E41" s="28"/>
      <c r="F41" s="29"/>
    </row>
    <row r="42" spans="1:6" x14ac:dyDescent="0.2">
      <c r="A42" s="33" t="s">
        <v>13</v>
      </c>
      <c r="B42" s="33"/>
      <c r="C42" s="45"/>
      <c r="D42" s="45"/>
      <c r="E42" s="45"/>
      <c r="F42" s="40"/>
    </row>
    <row r="43" spans="1:6" ht="12.75" customHeight="1" x14ac:dyDescent="0.2">
      <c r="A43" s="33" t="s">
        <v>166</v>
      </c>
      <c r="B43" s="33"/>
      <c r="C43" s="47"/>
      <c r="D43" s="47"/>
      <c r="E43" s="35"/>
      <c r="F43" s="40"/>
    </row>
    <row r="44" spans="1:6" x14ac:dyDescent="0.2">
      <c r="A44" s="22"/>
      <c r="B44" s="22"/>
      <c r="C44" s="22"/>
      <c r="D44" s="22"/>
      <c r="E44" s="22"/>
      <c r="F44" s="40"/>
    </row>
    <row r="45" spans="1:6" hidden="1" x14ac:dyDescent="0.2"/>
    <row r="46" spans="1:6" hidden="1" x14ac:dyDescent="0.2"/>
    <row r="47" spans="1:6" hidden="1" x14ac:dyDescent="0.2"/>
    <row r="48" spans="1:6"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sheetData>
  <sheetProtection formatCells="0" insertRows="0" deleteRows="0"/>
  <mergeCells count="10">
    <mergeCell ref="D36:E36"/>
    <mergeCell ref="B6:E6"/>
    <mergeCell ref="B5:E5"/>
    <mergeCell ref="A1:E1"/>
    <mergeCell ref="A9:E9"/>
    <mergeCell ref="B2:E2"/>
    <mergeCell ref="B3:E3"/>
    <mergeCell ref="B4:E4"/>
    <mergeCell ref="A8:E8"/>
    <mergeCell ref="B7:E7"/>
  </mergeCells>
  <phoneticPr fontId="36" type="noConversion"/>
  <dataValidations count="2">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35" xr:uid="{00000000-0002-0000-0300-000000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customProperties>
    <customPr name="_pios_id" r:id="rId2"/>
  </customProperties>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sign-off'!$A$46</xm:f>
          </x14:formula1>
          <xm:sqref>B11:B35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0"/>
  <sheetViews>
    <sheetView zoomScaleNormal="100" workbookViewId="0">
      <selection activeCell="B4" sqref="B4:E4"/>
    </sheetView>
  </sheetViews>
  <sheetFormatPr defaultColWidth="0" defaultRowHeight="12.75" zeroHeight="1" x14ac:dyDescent="0.2"/>
  <cols>
    <col min="1" max="1" width="35.5703125" style="17" customWidth="1"/>
    <col min="2" max="2" width="14.42578125" style="17" customWidth="1"/>
    <col min="3" max="3" width="71.42578125" style="17" customWidth="1"/>
    <col min="4" max="4" width="50" style="17" customWidth="1"/>
    <col min="5" max="5" width="21.42578125" style="17" customWidth="1"/>
    <col min="6" max="6" width="36.85546875" style="17" customWidth="1"/>
    <col min="7" max="10" width="9.140625" style="17" hidden="1" customWidth="1"/>
    <col min="11" max="13" width="0" style="17" hidden="1" customWidth="1"/>
    <col min="14" max="16384" width="9.140625" style="17" hidden="1"/>
  </cols>
  <sheetData>
    <row r="1" spans="1:6" ht="26.25" customHeight="1" x14ac:dyDescent="0.2">
      <c r="A1" s="321" t="s">
        <v>6</v>
      </c>
      <c r="B1" s="321"/>
      <c r="C1" s="321"/>
      <c r="D1" s="321"/>
      <c r="E1" s="321"/>
      <c r="F1" s="26"/>
    </row>
    <row r="2" spans="1:6" ht="21" customHeight="1" x14ac:dyDescent="0.2">
      <c r="A2" s="4" t="s">
        <v>2</v>
      </c>
      <c r="B2" s="324" t="str">
        <f>'Summary and sign-off'!B2:F2</f>
        <v>The Department of Conservation</v>
      </c>
      <c r="C2" s="324"/>
      <c r="D2" s="324"/>
      <c r="E2" s="324"/>
      <c r="F2" s="26"/>
    </row>
    <row r="3" spans="1:6" ht="21" customHeight="1" x14ac:dyDescent="0.2">
      <c r="A3" s="4" t="s">
        <v>3</v>
      </c>
      <c r="B3" s="324" t="str">
        <f>'Summary and sign-off'!B3:F3</f>
        <v>Lou Sanson</v>
      </c>
      <c r="C3" s="324"/>
      <c r="D3" s="324"/>
      <c r="E3" s="324"/>
      <c r="F3" s="26"/>
    </row>
    <row r="4" spans="1:6" ht="21" customHeight="1" x14ac:dyDescent="0.2">
      <c r="A4" s="4" t="s">
        <v>77</v>
      </c>
      <c r="B4" s="324">
        <f>'Summary and sign-off'!B4:F4</f>
        <v>43647</v>
      </c>
      <c r="C4" s="324"/>
      <c r="D4" s="324"/>
      <c r="E4" s="324"/>
      <c r="F4" s="26"/>
    </row>
    <row r="5" spans="1:6" ht="21" customHeight="1" x14ac:dyDescent="0.2">
      <c r="A5" s="4" t="s">
        <v>78</v>
      </c>
      <c r="B5" s="324">
        <f>'Summary and sign-off'!B5:F5</f>
        <v>44012</v>
      </c>
      <c r="C5" s="324"/>
      <c r="D5" s="324"/>
      <c r="E5" s="324"/>
      <c r="F5" s="26"/>
    </row>
    <row r="6" spans="1:6" ht="21" customHeight="1" x14ac:dyDescent="0.2">
      <c r="A6" s="4" t="s">
        <v>29</v>
      </c>
      <c r="B6" s="319" t="s">
        <v>28</v>
      </c>
      <c r="C6" s="319"/>
      <c r="D6" s="319"/>
      <c r="E6" s="319"/>
      <c r="F6" s="36"/>
    </row>
    <row r="7" spans="1:6" ht="21" customHeight="1" x14ac:dyDescent="0.2">
      <c r="A7" s="4" t="s">
        <v>104</v>
      </c>
      <c r="B7" s="319" t="s">
        <v>116</v>
      </c>
      <c r="C7" s="319"/>
      <c r="D7" s="319"/>
      <c r="E7" s="319"/>
      <c r="F7" s="36"/>
    </row>
    <row r="8" spans="1:6" ht="35.25" customHeight="1" x14ac:dyDescent="0.2">
      <c r="A8" s="328" t="s">
        <v>0</v>
      </c>
      <c r="B8" s="328"/>
      <c r="C8" s="335"/>
      <c r="D8" s="335"/>
      <c r="E8" s="335"/>
      <c r="F8" s="26"/>
    </row>
    <row r="9" spans="1:6" ht="35.25" customHeight="1" x14ac:dyDescent="0.2">
      <c r="A9" s="336" t="s">
        <v>127</v>
      </c>
      <c r="B9" s="337"/>
      <c r="C9" s="337"/>
      <c r="D9" s="337"/>
      <c r="E9" s="337"/>
      <c r="F9" s="26"/>
    </row>
    <row r="10" spans="1:6" ht="27" customHeight="1" x14ac:dyDescent="0.2">
      <c r="A10" s="37" t="s">
        <v>49</v>
      </c>
      <c r="B10" s="37" t="s">
        <v>31</v>
      </c>
      <c r="C10" s="37" t="s">
        <v>51</v>
      </c>
      <c r="D10" s="37" t="s">
        <v>162</v>
      </c>
      <c r="E10" s="37" t="s">
        <v>76</v>
      </c>
      <c r="F10" s="38"/>
    </row>
    <row r="11" spans="1:6" s="89" customFormat="1" hidden="1" x14ac:dyDescent="0.2">
      <c r="A11" s="110"/>
      <c r="B11" s="111"/>
      <c r="C11" s="116"/>
      <c r="D11" s="116"/>
      <c r="E11" s="117"/>
      <c r="F11" s="3"/>
    </row>
    <row r="12" spans="1:6" s="89" customFormat="1" x14ac:dyDescent="0.2">
      <c r="A12" s="114">
        <v>43860</v>
      </c>
      <c r="B12" s="111">
        <v>47.82</v>
      </c>
      <c r="C12" s="116" t="s">
        <v>999</v>
      </c>
      <c r="D12" s="116" t="s">
        <v>954</v>
      </c>
      <c r="E12" s="117" t="s">
        <v>171</v>
      </c>
      <c r="F12" s="3"/>
    </row>
    <row r="13" spans="1:6" s="89" customFormat="1" x14ac:dyDescent="0.2">
      <c r="A13" s="114"/>
      <c r="B13" s="111"/>
      <c r="C13" s="116"/>
      <c r="D13" s="116"/>
      <c r="E13" s="117"/>
      <c r="F13" s="3"/>
    </row>
    <row r="14" spans="1:6" s="89" customFormat="1" x14ac:dyDescent="0.2">
      <c r="A14" s="114"/>
      <c r="B14" s="111"/>
      <c r="C14" s="116"/>
      <c r="D14" s="116"/>
      <c r="E14" s="117"/>
      <c r="F14" s="3"/>
    </row>
    <row r="15" spans="1:6" s="89" customFormat="1" x14ac:dyDescent="0.2">
      <c r="A15" s="114"/>
      <c r="B15" s="111"/>
      <c r="C15" s="116"/>
      <c r="D15" s="116"/>
      <c r="E15" s="117"/>
      <c r="F15" s="3"/>
    </row>
    <row r="16" spans="1:6" s="89" customFormat="1" x14ac:dyDescent="0.2">
      <c r="A16" s="114"/>
      <c r="B16" s="111"/>
      <c r="C16" s="116"/>
      <c r="D16" s="116"/>
      <c r="E16" s="117"/>
      <c r="F16" s="3"/>
    </row>
    <row r="17" spans="1:6" s="89" customFormat="1" x14ac:dyDescent="0.2">
      <c r="A17" s="114"/>
      <c r="B17" s="111"/>
      <c r="C17" s="116"/>
      <c r="D17" s="116"/>
      <c r="E17" s="117"/>
      <c r="F17" s="3"/>
    </row>
    <row r="18" spans="1:6" s="89" customFormat="1" x14ac:dyDescent="0.2">
      <c r="A18" s="114"/>
      <c r="B18" s="111"/>
      <c r="C18" s="116"/>
      <c r="D18" s="116"/>
      <c r="E18" s="117"/>
      <c r="F18" s="3"/>
    </row>
    <row r="19" spans="1:6" s="89" customFormat="1" x14ac:dyDescent="0.2">
      <c r="A19" s="114"/>
      <c r="B19" s="111"/>
      <c r="C19" s="116"/>
      <c r="D19" s="116"/>
      <c r="E19" s="117"/>
      <c r="F19" s="3"/>
    </row>
    <row r="20" spans="1:6" s="89" customFormat="1" x14ac:dyDescent="0.2">
      <c r="A20" s="114"/>
      <c r="B20" s="111"/>
      <c r="C20" s="116"/>
      <c r="D20" s="116"/>
      <c r="E20" s="117"/>
      <c r="F20" s="3"/>
    </row>
    <row r="21" spans="1:6" s="89" customFormat="1" x14ac:dyDescent="0.2">
      <c r="A21" s="114"/>
      <c r="B21" s="111"/>
      <c r="C21" s="116"/>
      <c r="D21" s="116"/>
      <c r="E21" s="117"/>
      <c r="F21" s="3"/>
    </row>
    <row r="22" spans="1:6" s="89" customFormat="1" x14ac:dyDescent="0.2">
      <c r="A22" s="110"/>
      <c r="B22" s="111"/>
      <c r="C22" s="116"/>
      <c r="D22" s="116"/>
      <c r="E22" s="117"/>
      <c r="F22" s="3"/>
    </row>
    <row r="23" spans="1:6" s="89" customFormat="1" x14ac:dyDescent="0.2">
      <c r="A23" s="110"/>
      <c r="B23" s="111"/>
      <c r="C23" s="116"/>
      <c r="D23" s="116"/>
      <c r="E23" s="117"/>
      <c r="F23" s="3"/>
    </row>
    <row r="24" spans="1:6" s="89" customFormat="1" hidden="1" x14ac:dyDescent="0.2">
      <c r="A24" s="110"/>
      <c r="B24" s="111"/>
      <c r="C24" s="116"/>
      <c r="D24" s="116"/>
      <c r="E24" s="117"/>
      <c r="F24" s="3"/>
    </row>
    <row r="25" spans="1:6" ht="34.5" customHeight="1" x14ac:dyDescent="0.2">
      <c r="A25" s="90" t="s">
        <v>136</v>
      </c>
      <c r="B25" s="102">
        <f>SUM(B11:B24)</f>
        <v>47.82</v>
      </c>
      <c r="C25" s="123" t="str">
        <f>IF(SUBTOTAL(3,B11:B24)=SUBTOTAL(103,B11:B24),'Summary and sign-off'!$A$47,'Summary and sign-off'!$A$48)</f>
        <v>Check - there are no hidden rows with data</v>
      </c>
      <c r="D25" s="325" t="str">
        <f>IF('Summary and sign-off'!F58='Summary and sign-off'!F53,'Summary and sign-off'!A50,'Summary and sign-off'!A49)</f>
        <v>Check - each entry provides sufficient information</v>
      </c>
      <c r="E25" s="325"/>
      <c r="F25" s="39"/>
    </row>
    <row r="26" spans="1:6" ht="14.1" customHeight="1" x14ac:dyDescent="0.2">
      <c r="A26" s="40"/>
      <c r="B26" s="29"/>
      <c r="C26" s="22"/>
      <c r="D26" s="22"/>
      <c r="E26" s="22"/>
      <c r="F26" s="26"/>
    </row>
    <row r="27" spans="1:6" x14ac:dyDescent="0.2">
      <c r="A27" s="23" t="s">
        <v>7</v>
      </c>
      <c r="B27" s="22"/>
      <c r="C27" s="22"/>
      <c r="D27" s="22"/>
      <c r="E27" s="22"/>
      <c r="F27" s="26"/>
    </row>
    <row r="28" spans="1:6" ht="12.6" customHeight="1" x14ac:dyDescent="0.2">
      <c r="A28" s="25" t="s">
        <v>50</v>
      </c>
      <c r="B28" s="22"/>
      <c r="C28" s="22"/>
      <c r="D28" s="22"/>
      <c r="E28" s="22"/>
      <c r="F28" s="26"/>
    </row>
    <row r="29" spans="1:6" x14ac:dyDescent="0.2">
      <c r="A29" s="25" t="s">
        <v>157</v>
      </c>
      <c r="B29" s="27"/>
      <c r="C29" s="28"/>
      <c r="D29" s="28"/>
      <c r="E29" s="28"/>
      <c r="F29" s="29"/>
    </row>
    <row r="30" spans="1:6" x14ac:dyDescent="0.2">
      <c r="A30" s="33" t="s">
        <v>13</v>
      </c>
      <c r="B30" s="34"/>
      <c r="C30" s="29"/>
      <c r="D30" s="29"/>
      <c r="E30" s="29"/>
      <c r="F30" s="29"/>
    </row>
    <row r="31" spans="1:6" ht="12.75" customHeight="1" x14ac:dyDescent="0.2">
      <c r="A31" s="33" t="s">
        <v>166</v>
      </c>
      <c r="B31" s="41"/>
      <c r="C31" s="35"/>
      <c r="D31" s="35"/>
      <c r="E31" s="35"/>
      <c r="F31" s="35"/>
    </row>
    <row r="32" spans="1:6" x14ac:dyDescent="0.2">
      <c r="A32" s="40"/>
      <c r="B32" s="42"/>
      <c r="C32" s="22"/>
      <c r="D32" s="22"/>
      <c r="E32" s="22"/>
      <c r="F32" s="40"/>
    </row>
    <row r="33" spans="1:6" hidden="1" x14ac:dyDescent="0.2">
      <c r="A33" s="22"/>
      <c r="B33" s="22"/>
      <c r="C33" s="22"/>
      <c r="D33" s="22"/>
      <c r="E33" s="40"/>
    </row>
    <row r="34" spans="1:6" ht="12.75" hidden="1" customHeight="1" x14ac:dyDescent="0.2"/>
    <row r="35" spans="1:6" hidden="1" x14ac:dyDescent="0.2">
      <c r="A35" s="43"/>
      <c r="B35" s="43"/>
      <c r="C35" s="43"/>
      <c r="D35" s="43"/>
      <c r="E35" s="43"/>
      <c r="F35" s="26"/>
    </row>
    <row r="36" spans="1:6" hidden="1" x14ac:dyDescent="0.2">
      <c r="A36" s="43"/>
      <c r="B36" s="43"/>
      <c r="C36" s="43"/>
      <c r="D36" s="43"/>
      <c r="E36" s="43"/>
      <c r="F36" s="26"/>
    </row>
    <row r="37" spans="1:6" hidden="1" x14ac:dyDescent="0.2">
      <c r="A37" s="43"/>
      <c r="B37" s="43"/>
      <c r="C37" s="43"/>
      <c r="D37" s="43"/>
      <c r="E37" s="43"/>
      <c r="F37" s="26"/>
    </row>
    <row r="38" spans="1:6" hidden="1" x14ac:dyDescent="0.2">
      <c r="A38" s="43"/>
      <c r="B38" s="43"/>
      <c r="C38" s="43"/>
      <c r="D38" s="43"/>
      <c r="E38" s="43"/>
      <c r="F38" s="26"/>
    </row>
    <row r="39" spans="1:6" hidden="1" x14ac:dyDescent="0.2">
      <c r="A39" s="43"/>
      <c r="B39" s="43"/>
      <c r="C39" s="43"/>
      <c r="D39" s="43"/>
      <c r="E39" s="43"/>
      <c r="F39" s="26"/>
    </row>
    <row r="40" spans="1:6" hidden="1" x14ac:dyDescent="0.2"/>
    <row r="41" spans="1:6" hidden="1" x14ac:dyDescent="0.2"/>
    <row r="42" spans="1:6" hidden="1" x14ac:dyDescent="0.2"/>
    <row r="43" spans="1:6" hidden="1" x14ac:dyDescent="0.2"/>
    <row r="44" spans="1:6" hidden="1" x14ac:dyDescent="0.2"/>
    <row r="45" spans="1:6" hidden="1" x14ac:dyDescent="0.2"/>
    <row r="46" spans="1:6" hidden="1" x14ac:dyDescent="0.2"/>
    <row r="47" spans="1:6" hidden="1" x14ac:dyDescent="0.2"/>
    <row r="48" spans="1:6" hidden="1" x14ac:dyDescent="0.2"/>
    <row r="49" hidden="1" x14ac:dyDescent="0.2"/>
    <row r="50" hidden="1" x14ac:dyDescent="0.2"/>
  </sheetData>
  <sheetProtection formatCells="0" insertRows="0" deleteRows="0"/>
  <mergeCells count="10">
    <mergeCell ref="D25:E25"/>
    <mergeCell ref="B6:E6"/>
    <mergeCell ref="B5:E5"/>
    <mergeCell ref="B7:E7"/>
    <mergeCell ref="A1:E1"/>
    <mergeCell ref="B2:E2"/>
    <mergeCell ref="B3:E3"/>
    <mergeCell ref="B4:E4"/>
    <mergeCell ref="A9:E9"/>
    <mergeCell ref="A8:E8"/>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customProperties>
    <customPr name="_pios_id" r:id="rId2"/>
  </customProperties>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sign-off'!$A$46</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5"/>
  <sheetViews>
    <sheetView zoomScaleNormal="100" workbookViewId="0">
      <selection activeCell="A8" sqref="A8:F8"/>
    </sheetView>
  </sheetViews>
  <sheetFormatPr defaultColWidth="0" defaultRowHeight="12.75" zeroHeight="1" x14ac:dyDescent="0.2"/>
  <cols>
    <col min="1" max="1" width="35.5703125" style="17" customWidth="1"/>
    <col min="2" max="2" width="46.85546875" style="17" customWidth="1"/>
    <col min="3" max="3" width="22.140625" style="17" customWidth="1"/>
    <col min="4" max="4" width="25.42578125" style="17" customWidth="1"/>
    <col min="5" max="6" width="35.5703125" style="17" customWidth="1"/>
    <col min="7" max="7" width="38" style="17" customWidth="1"/>
    <col min="8" max="10" width="9.140625" style="17" hidden="1" customWidth="1"/>
    <col min="11" max="15" width="0" style="17" hidden="1" customWidth="1"/>
    <col min="16" max="16384" width="0" style="17" hidden="1"/>
  </cols>
  <sheetData>
    <row r="1" spans="1:6" ht="26.25" customHeight="1" x14ac:dyDescent="0.2">
      <c r="A1" s="321" t="s">
        <v>32</v>
      </c>
      <c r="B1" s="321"/>
      <c r="C1" s="321"/>
      <c r="D1" s="321"/>
      <c r="E1" s="321"/>
      <c r="F1" s="321"/>
    </row>
    <row r="2" spans="1:6" ht="21" customHeight="1" x14ac:dyDescent="0.2">
      <c r="A2" s="4" t="s">
        <v>2</v>
      </c>
      <c r="B2" s="324" t="str">
        <f>'Summary and sign-off'!B2:F2</f>
        <v>The Department of Conservation</v>
      </c>
      <c r="C2" s="324"/>
      <c r="D2" s="324"/>
      <c r="E2" s="324"/>
      <c r="F2" s="324"/>
    </row>
    <row r="3" spans="1:6" ht="21" customHeight="1" x14ac:dyDescent="0.2">
      <c r="A3" s="4" t="s">
        <v>3</v>
      </c>
      <c r="B3" s="324" t="str">
        <f>'Summary and sign-off'!B3:F3</f>
        <v>Lou Sanson</v>
      </c>
      <c r="C3" s="324"/>
      <c r="D3" s="324"/>
      <c r="E3" s="324"/>
      <c r="F3" s="324"/>
    </row>
    <row r="4" spans="1:6" ht="21" customHeight="1" x14ac:dyDescent="0.2">
      <c r="A4" s="4" t="s">
        <v>77</v>
      </c>
      <c r="B4" s="324">
        <f>'Summary and sign-off'!B4:F4</f>
        <v>43647</v>
      </c>
      <c r="C4" s="324"/>
      <c r="D4" s="324"/>
      <c r="E4" s="324"/>
      <c r="F4" s="324"/>
    </row>
    <row r="5" spans="1:6" ht="21" customHeight="1" x14ac:dyDescent="0.2">
      <c r="A5" s="4" t="s">
        <v>78</v>
      </c>
      <c r="B5" s="324">
        <f>'Summary and sign-off'!B5:F5</f>
        <v>44012</v>
      </c>
      <c r="C5" s="324"/>
      <c r="D5" s="324"/>
      <c r="E5" s="324"/>
      <c r="F5" s="324"/>
    </row>
    <row r="6" spans="1:6" ht="21" customHeight="1" x14ac:dyDescent="0.2">
      <c r="A6" s="4" t="s">
        <v>167</v>
      </c>
      <c r="B6" s="319" t="s">
        <v>28</v>
      </c>
      <c r="C6" s="319"/>
      <c r="D6" s="319"/>
      <c r="E6" s="319"/>
      <c r="F6" s="319"/>
    </row>
    <row r="7" spans="1:6" ht="21" customHeight="1" x14ac:dyDescent="0.2">
      <c r="A7" s="4" t="s">
        <v>104</v>
      </c>
      <c r="B7" s="319" t="s">
        <v>116</v>
      </c>
      <c r="C7" s="319"/>
      <c r="D7" s="319"/>
      <c r="E7" s="319"/>
      <c r="F7" s="319"/>
    </row>
    <row r="8" spans="1:6" ht="36" customHeight="1" x14ac:dyDescent="0.2">
      <c r="A8" s="328" t="s">
        <v>52</v>
      </c>
      <c r="B8" s="328"/>
      <c r="C8" s="328"/>
      <c r="D8" s="328"/>
      <c r="E8" s="328"/>
      <c r="F8" s="328"/>
    </row>
    <row r="9" spans="1:6" ht="36" customHeight="1" x14ac:dyDescent="0.2">
      <c r="A9" s="336" t="s">
        <v>134</v>
      </c>
      <c r="B9" s="337"/>
      <c r="C9" s="337"/>
      <c r="D9" s="337"/>
      <c r="E9" s="337"/>
      <c r="F9" s="337"/>
    </row>
    <row r="10" spans="1:6" ht="39" customHeight="1" x14ac:dyDescent="0.2">
      <c r="A10" s="18" t="s">
        <v>49</v>
      </c>
      <c r="B10" s="9" t="s">
        <v>163</v>
      </c>
      <c r="C10" s="9" t="s">
        <v>82</v>
      </c>
      <c r="D10" s="9" t="s">
        <v>33</v>
      </c>
      <c r="E10" s="9" t="s">
        <v>83</v>
      </c>
      <c r="F10" s="9" t="s">
        <v>126</v>
      </c>
    </row>
    <row r="11" spans="1:6" s="89" customFormat="1" hidden="1" x14ac:dyDescent="0.2">
      <c r="A11" s="114"/>
      <c r="B11" s="116"/>
      <c r="C11" s="122"/>
      <c r="D11" s="116"/>
      <c r="E11" s="118"/>
      <c r="F11" s="117"/>
    </row>
    <row r="12" spans="1:6" s="89" customFormat="1" x14ac:dyDescent="0.2">
      <c r="A12" s="114">
        <v>43774</v>
      </c>
      <c r="B12" s="119" t="s">
        <v>1006</v>
      </c>
      <c r="C12" s="122" t="s">
        <v>36</v>
      </c>
      <c r="D12" s="119" t="s">
        <v>792</v>
      </c>
      <c r="E12" s="118">
        <v>70</v>
      </c>
      <c r="F12" s="120"/>
    </row>
    <row r="13" spans="1:6" s="89" customFormat="1" x14ac:dyDescent="0.2">
      <c r="A13" s="114">
        <v>43902</v>
      </c>
      <c r="B13" s="119" t="s">
        <v>794</v>
      </c>
      <c r="C13" s="122" t="s">
        <v>36</v>
      </c>
      <c r="D13" s="119" t="s">
        <v>793</v>
      </c>
      <c r="E13" s="118">
        <v>200</v>
      </c>
      <c r="F13" s="120"/>
    </row>
    <row r="14" spans="1:6" s="89" customFormat="1" x14ac:dyDescent="0.2">
      <c r="A14" s="114"/>
      <c r="B14" s="119"/>
      <c r="C14" s="122"/>
      <c r="D14" s="119"/>
      <c r="E14" s="118"/>
      <c r="F14" s="120"/>
    </row>
    <row r="15" spans="1:6" s="89" customFormat="1" x14ac:dyDescent="0.2">
      <c r="A15" s="114"/>
      <c r="B15" s="119"/>
      <c r="C15" s="122"/>
      <c r="D15" s="119"/>
      <c r="E15" s="118"/>
      <c r="F15" s="120"/>
    </row>
    <row r="16" spans="1:6" s="89" customFormat="1" x14ac:dyDescent="0.2">
      <c r="A16" s="114"/>
      <c r="B16" s="119"/>
      <c r="C16" s="122"/>
      <c r="D16" s="119"/>
      <c r="E16" s="118"/>
      <c r="F16" s="120"/>
    </row>
    <row r="17" spans="1:7" s="89" customFormat="1" x14ac:dyDescent="0.2">
      <c r="A17" s="114"/>
      <c r="B17" s="119"/>
      <c r="C17" s="122"/>
      <c r="D17" s="119"/>
      <c r="E17" s="118"/>
      <c r="F17" s="120"/>
    </row>
    <row r="18" spans="1:7" s="89" customFormat="1" x14ac:dyDescent="0.2">
      <c r="A18" s="114"/>
      <c r="B18" s="119"/>
      <c r="C18" s="122"/>
      <c r="D18" s="119"/>
      <c r="E18" s="118"/>
      <c r="F18" s="120"/>
    </row>
    <row r="19" spans="1:7" s="89" customFormat="1" x14ac:dyDescent="0.2">
      <c r="A19" s="114"/>
      <c r="B19" s="119"/>
      <c r="C19" s="122"/>
      <c r="D19" s="119"/>
      <c r="E19" s="118"/>
      <c r="F19" s="120"/>
    </row>
    <row r="20" spans="1:7" s="89" customFormat="1" x14ac:dyDescent="0.2">
      <c r="A20" s="114"/>
      <c r="B20" s="119"/>
      <c r="C20" s="122"/>
      <c r="D20" s="119"/>
      <c r="E20" s="118"/>
      <c r="F20" s="120"/>
    </row>
    <row r="21" spans="1:7" s="89" customFormat="1" x14ac:dyDescent="0.2">
      <c r="A21" s="114"/>
      <c r="B21" s="119"/>
      <c r="C21" s="122"/>
      <c r="D21" s="119"/>
      <c r="E21" s="118"/>
      <c r="F21" s="120"/>
    </row>
    <row r="22" spans="1:7" s="89" customFormat="1" x14ac:dyDescent="0.2">
      <c r="A22" s="114"/>
      <c r="B22" s="119"/>
      <c r="C22" s="122"/>
      <c r="D22" s="119"/>
      <c r="E22" s="118"/>
      <c r="F22" s="120"/>
    </row>
    <row r="23" spans="1:7" s="89" customFormat="1" hidden="1" x14ac:dyDescent="0.2">
      <c r="A23" s="114"/>
      <c r="B23" s="116"/>
      <c r="C23" s="122"/>
      <c r="D23" s="116"/>
      <c r="E23" s="118"/>
      <c r="F23" s="117"/>
    </row>
    <row r="24" spans="1:7" ht="34.5" customHeight="1" x14ac:dyDescent="0.2">
      <c r="A24" s="91" t="s">
        <v>164</v>
      </c>
      <c r="B24" s="92" t="s">
        <v>35</v>
      </c>
      <c r="C24" s="93">
        <f>C25+C26</f>
        <v>2</v>
      </c>
      <c r="D24" s="131" t="str">
        <f>IF(SUBTOTAL(3,C11:C23)=SUBTOTAL(103,C11:C23),'Summary and sign-off'!$A$47,'Summary and sign-off'!$A$48)</f>
        <v>Check - there are no hidden rows with data</v>
      </c>
      <c r="E24" s="338" t="str">
        <f>IF('Summary and sign-off'!F59='Summary and sign-off'!F53,'Summary and sign-off'!A51,'Summary and sign-off'!A49)</f>
        <v>Check - each entry provides sufficient information</v>
      </c>
      <c r="F24" s="338"/>
      <c r="G24" s="89"/>
    </row>
    <row r="25" spans="1:7" ht="25.5" customHeight="1" x14ac:dyDescent="0.25">
      <c r="A25" s="94"/>
      <c r="B25" s="95" t="s">
        <v>36</v>
      </c>
      <c r="C25" s="96">
        <f>COUNTIF(C11:C23,'Summary and sign-off'!A44)</f>
        <v>2</v>
      </c>
      <c r="D25" s="19"/>
      <c r="E25" s="20"/>
      <c r="F25" s="21"/>
    </row>
    <row r="26" spans="1:7" ht="25.5" customHeight="1" x14ac:dyDescent="0.25">
      <c r="A26" s="94"/>
      <c r="B26" s="95" t="s">
        <v>34</v>
      </c>
      <c r="C26" s="96">
        <f>COUNTIF(C11:C23,'Summary and sign-off'!A45)</f>
        <v>0</v>
      </c>
      <c r="D26" s="19"/>
      <c r="E26" s="20"/>
      <c r="F26" s="21"/>
    </row>
    <row r="27" spans="1:7" x14ac:dyDescent="0.2">
      <c r="A27" s="22"/>
      <c r="B27" s="23"/>
      <c r="C27" s="22"/>
      <c r="D27" s="24"/>
      <c r="E27" s="24"/>
      <c r="F27" s="22"/>
    </row>
    <row r="28" spans="1:7" x14ac:dyDescent="0.2">
      <c r="A28" s="23" t="s">
        <v>7</v>
      </c>
      <c r="B28" s="23"/>
      <c r="C28" s="23"/>
      <c r="D28" s="23"/>
      <c r="E28" s="23"/>
      <c r="F28" s="23"/>
    </row>
    <row r="29" spans="1:7" ht="12.6" customHeight="1" x14ac:dyDescent="0.2">
      <c r="A29" s="25" t="s">
        <v>50</v>
      </c>
      <c r="B29" s="22"/>
      <c r="C29" s="22"/>
      <c r="D29" s="22"/>
      <c r="E29" s="22"/>
      <c r="F29" s="26"/>
    </row>
    <row r="30" spans="1:7" x14ac:dyDescent="0.2">
      <c r="A30" s="25" t="s">
        <v>157</v>
      </c>
      <c r="B30" s="27"/>
      <c r="C30" s="28"/>
      <c r="D30" s="28"/>
      <c r="E30" s="28"/>
      <c r="F30" s="29"/>
    </row>
    <row r="31" spans="1:7" x14ac:dyDescent="0.2">
      <c r="A31" s="25" t="s">
        <v>15</v>
      </c>
      <c r="B31" s="30"/>
      <c r="C31" s="30"/>
      <c r="D31" s="30"/>
      <c r="E31" s="30"/>
      <c r="F31" s="30"/>
    </row>
    <row r="32" spans="1:7" ht="12.75" customHeight="1" x14ac:dyDescent="0.2">
      <c r="A32" s="25" t="s">
        <v>93</v>
      </c>
      <c r="B32" s="22"/>
      <c r="C32" s="22"/>
      <c r="D32" s="22"/>
      <c r="E32" s="22"/>
      <c r="F32" s="22"/>
    </row>
    <row r="33" spans="1:6" ht="12.95" customHeight="1" x14ac:dyDescent="0.2">
      <c r="A33" s="31" t="s">
        <v>37</v>
      </c>
      <c r="B33" s="32"/>
      <c r="C33" s="32"/>
      <c r="D33" s="32"/>
      <c r="E33" s="32"/>
      <c r="F33" s="32"/>
    </row>
    <row r="34" spans="1:6" x14ac:dyDescent="0.2">
      <c r="A34" s="33" t="s">
        <v>53</v>
      </c>
      <c r="B34" s="34"/>
      <c r="C34" s="29"/>
      <c r="D34" s="29"/>
      <c r="E34" s="29"/>
      <c r="F34" s="29"/>
    </row>
    <row r="35" spans="1:6" ht="12.75" customHeight="1" x14ac:dyDescent="0.2">
      <c r="A35" s="33" t="s">
        <v>166</v>
      </c>
      <c r="B35" s="25"/>
      <c r="C35" s="35"/>
      <c r="D35" s="35"/>
      <c r="E35" s="35"/>
      <c r="F35" s="35"/>
    </row>
    <row r="36" spans="1:6" ht="12.75" customHeight="1" x14ac:dyDescent="0.2">
      <c r="A36" s="25"/>
      <c r="B36" s="25"/>
      <c r="C36" s="35"/>
      <c r="D36" s="35"/>
      <c r="E36" s="35"/>
      <c r="F36" s="35"/>
    </row>
    <row r="37" spans="1:6" ht="12.75" hidden="1" customHeight="1" x14ac:dyDescent="0.2">
      <c r="A37" s="25"/>
      <c r="B37" s="25"/>
      <c r="C37" s="35"/>
      <c r="D37" s="35"/>
      <c r="E37" s="35"/>
      <c r="F37" s="35"/>
    </row>
    <row r="38" spans="1:6" hidden="1" x14ac:dyDescent="0.2"/>
    <row r="39" spans="1:6" hidden="1" x14ac:dyDescent="0.2"/>
    <row r="40" spans="1:6" hidden="1" x14ac:dyDescent="0.2">
      <c r="A40" s="23"/>
      <c r="B40" s="23"/>
      <c r="C40" s="23"/>
      <c r="D40" s="23"/>
      <c r="E40" s="23"/>
      <c r="F40" s="23"/>
    </row>
    <row r="41" spans="1:6" hidden="1" x14ac:dyDescent="0.2">
      <c r="A41" s="23"/>
      <c r="B41" s="23"/>
      <c r="C41" s="23"/>
      <c r="D41" s="23"/>
      <c r="E41" s="23"/>
      <c r="F41" s="23"/>
    </row>
    <row r="42" spans="1:6" hidden="1" x14ac:dyDescent="0.2">
      <c r="A42" s="23"/>
      <c r="B42" s="23"/>
      <c r="C42" s="23"/>
      <c r="D42" s="23"/>
      <c r="E42" s="23"/>
      <c r="F42" s="23"/>
    </row>
    <row r="43" spans="1:6" hidden="1" x14ac:dyDescent="0.2">
      <c r="A43" s="23"/>
      <c r="B43" s="23"/>
      <c r="C43" s="23"/>
      <c r="D43" s="23"/>
      <c r="E43" s="23"/>
      <c r="F43" s="23"/>
    </row>
    <row r="44" spans="1:6" hidden="1" x14ac:dyDescent="0.2">
      <c r="A44" s="23"/>
      <c r="B44" s="23"/>
      <c r="C44" s="23"/>
      <c r="D44" s="23"/>
      <c r="E44" s="23"/>
      <c r="F44" s="23"/>
    </row>
    <row r="45" spans="1:6" hidden="1" x14ac:dyDescent="0.2"/>
    <row r="46" spans="1:6" hidden="1" x14ac:dyDescent="0.2"/>
    <row r="47" spans="1:6" hidden="1" x14ac:dyDescent="0.2"/>
    <row r="48" spans="1:6"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x14ac:dyDescent="0.2"/>
  </sheetData>
  <sheetProtection formatCells="0" insertRows="0" deleteRows="0"/>
  <mergeCells count="10">
    <mergeCell ref="E24:F24"/>
    <mergeCell ref="A8:F8"/>
    <mergeCell ref="A1:F1"/>
    <mergeCell ref="A9:F9"/>
    <mergeCell ref="B2:F2"/>
    <mergeCell ref="B3:F3"/>
    <mergeCell ref="B4:F4"/>
    <mergeCell ref="B7:F7"/>
    <mergeCell ref="B5:F5"/>
    <mergeCell ref="B6:F6"/>
  </mergeCells>
  <dataValidations disablePrompts="1" count="2">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23" xr:uid="{00000000-0002-0000-0500-000000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customProperties>
    <customPr name="_pios_id" r:id="rId2"/>
  </customProperties>
  <legacyDrawing r:id="rId3"/>
  <extLst>
    <ext xmlns:x14="http://schemas.microsoft.com/office/spreadsheetml/2009/9/main" uri="{CCE6A557-97BC-4b89-ADB6-D9C93CAAB3DF}">
      <x14:dataValidations xmlns:xm="http://schemas.microsoft.com/office/excel/2006/main" disablePrompts="1"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sign-off'!$A$44:$A$45</xm:f>
          </x14:formula1>
          <xm:sqref>C11:C23</xm:sqref>
        </x14:dataValidation>
        <x14:dataValidation type="list" errorStyle="information" operator="greaterThan" allowBlank="1" showInputMessage="1" prompt="Provide specific $ value if possible" xr:uid="{00000000-0002-0000-0500-000003000000}">
          <x14:formula1>
            <xm:f>'Summary and sign-off'!$A$38:$A$43</xm:f>
          </x14:formula1>
          <xm:sqref>E11:E23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EA3EA-48A7-4820-BA39-B68426D84B34}">
  <sheetPr>
    <pageSetUpPr fitToPage="1"/>
  </sheetPr>
  <dimension ref="A1:L41"/>
  <sheetViews>
    <sheetView workbookViewId="0">
      <selection activeCell="L18" sqref="L18"/>
    </sheetView>
  </sheetViews>
  <sheetFormatPr defaultRowHeight="12.75" x14ac:dyDescent="0.2"/>
  <cols>
    <col min="1" max="1" width="32.7109375" bestFit="1" customWidth="1"/>
    <col min="2" max="4" width="0" hidden="1" customWidth="1"/>
    <col min="5" max="5" width="12.140625" bestFit="1" customWidth="1"/>
  </cols>
  <sheetData>
    <row r="1" spans="1:12" x14ac:dyDescent="0.2">
      <c r="A1" s="310" t="s">
        <v>997</v>
      </c>
    </row>
    <row r="3" spans="1:12" ht="15" x14ac:dyDescent="0.25">
      <c r="A3" s="298" t="s">
        <v>876</v>
      </c>
      <c r="B3" s="299" t="s">
        <v>877</v>
      </c>
      <c r="C3" s="299" t="s">
        <v>878</v>
      </c>
      <c r="D3" s="299" t="s">
        <v>879</v>
      </c>
      <c r="E3" s="299" t="s">
        <v>880</v>
      </c>
      <c r="F3" s="299" t="s">
        <v>881</v>
      </c>
      <c r="G3" s="299" t="s">
        <v>882</v>
      </c>
      <c r="H3" s="299" t="s">
        <v>883</v>
      </c>
      <c r="I3" s="299" t="s">
        <v>884</v>
      </c>
      <c r="J3" s="299" t="s">
        <v>885</v>
      </c>
      <c r="K3" s="299" t="s">
        <v>886</v>
      </c>
    </row>
    <row r="4" spans="1:12" x14ac:dyDescent="0.2">
      <c r="A4" s="300" t="s">
        <v>887</v>
      </c>
      <c r="B4" s="301">
        <v>0</v>
      </c>
      <c r="C4" s="301">
        <v>0</v>
      </c>
      <c r="D4" s="301">
        <v>0</v>
      </c>
      <c r="E4" s="301">
        <v>45.02</v>
      </c>
      <c r="F4" s="301">
        <v>0</v>
      </c>
      <c r="G4" s="301">
        <v>-45.02</v>
      </c>
      <c r="H4" s="302">
        <v>0</v>
      </c>
      <c r="I4" s="301">
        <v>0</v>
      </c>
      <c r="J4" s="302">
        <v>0</v>
      </c>
      <c r="K4" s="301">
        <v>-45.02</v>
      </c>
      <c r="L4" t="s">
        <v>909</v>
      </c>
    </row>
    <row r="5" spans="1:12" x14ac:dyDescent="0.2">
      <c r="A5" s="300" t="s">
        <v>888</v>
      </c>
      <c r="B5" s="301">
        <v>0</v>
      </c>
      <c r="C5" s="301">
        <v>0</v>
      </c>
      <c r="D5" s="301">
        <v>0</v>
      </c>
      <c r="E5" s="301">
        <v>11.92</v>
      </c>
      <c r="F5" s="301">
        <v>0</v>
      </c>
      <c r="G5" s="301">
        <v>-11.92</v>
      </c>
      <c r="H5" s="302">
        <v>0</v>
      </c>
      <c r="I5" s="301">
        <v>0</v>
      </c>
      <c r="J5" s="302">
        <v>0</v>
      </c>
      <c r="K5" s="301">
        <v>-11.92</v>
      </c>
      <c r="L5" t="s">
        <v>909</v>
      </c>
    </row>
    <row r="6" spans="1:12" x14ac:dyDescent="0.2">
      <c r="A6" s="300" t="s">
        <v>889</v>
      </c>
      <c r="B6" s="301">
        <v>0</v>
      </c>
      <c r="C6" s="301">
        <v>0</v>
      </c>
      <c r="D6" s="301">
        <v>0</v>
      </c>
      <c r="E6" s="301">
        <v>79.48</v>
      </c>
      <c r="F6" s="301">
        <v>0</v>
      </c>
      <c r="G6" s="301">
        <v>-79.48</v>
      </c>
      <c r="H6" s="302">
        <v>0</v>
      </c>
      <c r="I6" s="301">
        <v>0</v>
      </c>
      <c r="J6" s="302">
        <v>0</v>
      </c>
      <c r="K6" s="301">
        <v>-79.48</v>
      </c>
      <c r="L6" t="s">
        <v>909</v>
      </c>
    </row>
    <row r="7" spans="1:12" x14ac:dyDescent="0.2">
      <c r="A7" s="300" t="s">
        <v>890</v>
      </c>
      <c r="B7" s="301">
        <v>0</v>
      </c>
      <c r="C7" s="301">
        <v>0</v>
      </c>
      <c r="D7" s="301">
        <v>0</v>
      </c>
      <c r="E7" s="301">
        <v>136.41999999999999</v>
      </c>
      <c r="F7" s="301">
        <v>0</v>
      </c>
      <c r="G7" s="301">
        <v>-136.41999999999999</v>
      </c>
      <c r="H7" s="302">
        <v>0</v>
      </c>
      <c r="I7" s="301">
        <v>0</v>
      </c>
      <c r="J7" s="302">
        <v>0</v>
      </c>
      <c r="K7" s="301">
        <v>-136.41999999999999</v>
      </c>
      <c r="L7" t="s">
        <v>909</v>
      </c>
    </row>
    <row r="8" spans="1:12" x14ac:dyDescent="0.2">
      <c r="A8" s="300" t="s">
        <v>891</v>
      </c>
      <c r="B8" s="301">
        <v>0</v>
      </c>
      <c r="C8" s="301">
        <v>0</v>
      </c>
      <c r="D8" s="301">
        <v>0</v>
      </c>
      <c r="E8" s="301">
        <v>136.41999999999999</v>
      </c>
      <c r="F8" s="301">
        <v>0</v>
      </c>
      <c r="G8" s="301">
        <v>-136.41999999999999</v>
      </c>
      <c r="H8" s="302">
        <v>0</v>
      </c>
      <c r="I8" s="301">
        <v>0</v>
      </c>
      <c r="J8" s="302">
        <v>0</v>
      </c>
      <c r="K8" s="301">
        <v>-136.41999999999999</v>
      </c>
      <c r="L8" t="s">
        <v>909</v>
      </c>
    </row>
    <row r="9" spans="1:12" x14ac:dyDescent="0.2">
      <c r="A9" s="300" t="s">
        <v>892</v>
      </c>
      <c r="B9" s="301">
        <v>0</v>
      </c>
      <c r="C9" s="301">
        <v>0</v>
      </c>
      <c r="D9" s="301">
        <v>0</v>
      </c>
      <c r="E9" s="301">
        <v>98.23</v>
      </c>
      <c r="F9" s="301">
        <v>0</v>
      </c>
      <c r="G9" s="301">
        <v>-98.23</v>
      </c>
      <c r="H9" s="302">
        <v>0</v>
      </c>
      <c r="I9" s="301">
        <v>0</v>
      </c>
      <c r="J9" s="302">
        <v>0</v>
      </c>
      <c r="K9" s="301">
        <v>-98.23</v>
      </c>
      <c r="L9" t="s">
        <v>908</v>
      </c>
    </row>
    <row r="10" spans="1:12" x14ac:dyDescent="0.2">
      <c r="A10" s="300" t="s">
        <v>893</v>
      </c>
      <c r="B10" s="301">
        <v>0</v>
      </c>
      <c r="C10" s="301">
        <v>0</v>
      </c>
      <c r="D10" s="301">
        <v>0</v>
      </c>
      <c r="E10" s="306">
        <v>98.23</v>
      </c>
      <c r="F10" s="301">
        <v>0</v>
      </c>
      <c r="G10" s="301">
        <v>-98.23</v>
      </c>
      <c r="H10" s="302">
        <v>0</v>
      </c>
      <c r="I10" s="301">
        <v>0</v>
      </c>
      <c r="J10" s="302">
        <v>0</v>
      </c>
      <c r="K10" s="301">
        <v>-98.23</v>
      </c>
    </row>
    <row r="11" spans="1:12" x14ac:dyDescent="0.2">
      <c r="A11" s="300" t="s">
        <v>894</v>
      </c>
      <c r="B11" s="301">
        <v>0</v>
      </c>
      <c r="C11" s="301">
        <v>0</v>
      </c>
      <c r="D11" s="301">
        <v>0</v>
      </c>
      <c r="E11" s="301">
        <v>435.61</v>
      </c>
      <c r="F11" s="301">
        <v>0</v>
      </c>
      <c r="G11" s="301">
        <v>-435.61</v>
      </c>
      <c r="H11" s="302">
        <v>0</v>
      </c>
      <c r="I11" s="301">
        <v>0</v>
      </c>
      <c r="J11" s="302">
        <v>0</v>
      </c>
      <c r="K11" s="301">
        <v>-435.61</v>
      </c>
    </row>
    <row r="12" spans="1:12" x14ac:dyDescent="0.2">
      <c r="A12" s="300" t="s">
        <v>895</v>
      </c>
      <c r="B12" s="301">
        <v>0</v>
      </c>
      <c r="C12" s="301">
        <v>0</v>
      </c>
      <c r="D12" s="301">
        <v>0</v>
      </c>
      <c r="E12" s="301">
        <v>435.61</v>
      </c>
      <c r="F12" s="301">
        <v>0</v>
      </c>
      <c r="G12" s="301">
        <v>-435.61</v>
      </c>
      <c r="H12" s="302">
        <v>0</v>
      </c>
      <c r="I12" s="301">
        <v>0</v>
      </c>
      <c r="J12" s="302">
        <v>0</v>
      </c>
      <c r="K12" s="301">
        <v>-435.61</v>
      </c>
      <c r="L12" t="s">
        <v>1001</v>
      </c>
    </row>
    <row r="13" spans="1:12" x14ac:dyDescent="0.2">
      <c r="A13" s="300" t="s">
        <v>896</v>
      </c>
      <c r="B13" s="301">
        <v>283.83999999999997</v>
      </c>
      <c r="C13" s="301">
        <v>1250</v>
      </c>
      <c r="D13" s="301">
        <v>966.16</v>
      </c>
      <c r="E13" s="308">
        <v>22399.1</v>
      </c>
      <c r="F13" s="301">
        <v>15000</v>
      </c>
      <c r="G13" s="301">
        <v>-7399.1</v>
      </c>
      <c r="H13" s="302">
        <v>-49.327300000000001</v>
      </c>
      <c r="I13" s="301">
        <v>15000</v>
      </c>
      <c r="J13" s="302">
        <v>149.32730000000001</v>
      </c>
      <c r="K13" s="301">
        <v>-7399.1</v>
      </c>
    </row>
    <row r="14" spans="1:12" x14ac:dyDescent="0.2">
      <c r="A14" s="300" t="s">
        <v>897</v>
      </c>
      <c r="B14" s="301">
        <v>872.64</v>
      </c>
      <c r="C14" s="301">
        <v>413</v>
      </c>
      <c r="D14" s="301">
        <v>-459.64</v>
      </c>
      <c r="E14" s="308">
        <v>11100.55</v>
      </c>
      <c r="F14" s="301">
        <v>5000</v>
      </c>
      <c r="G14" s="301">
        <v>-6100.55</v>
      </c>
      <c r="H14" s="302">
        <v>-122.011</v>
      </c>
      <c r="I14" s="301">
        <v>5000</v>
      </c>
      <c r="J14" s="302">
        <v>222.011</v>
      </c>
      <c r="K14" s="301">
        <v>-6100.55</v>
      </c>
    </row>
    <row r="15" spans="1:12" x14ac:dyDescent="0.2">
      <c r="A15" s="300" t="s">
        <v>898</v>
      </c>
      <c r="B15" s="301">
        <v>0</v>
      </c>
      <c r="C15" s="301">
        <v>837</v>
      </c>
      <c r="D15" s="301">
        <v>837</v>
      </c>
      <c r="E15" s="306">
        <v>1970.1</v>
      </c>
      <c r="F15" s="301">
        <v>10000</v>
      </c>
      <c r="G15" s="301">
        <v>8029.9</v>
      </c>
      <c r="H15" s="302">
        <v>80.299000000000007</v>
      </c>
      <c r="I15" s="301">
        <v>10000</v>
      </c>
      <c r="J15" s="302">
        <v>19.701000000000001</v>
      </c>
      <c r="K15" s="301">
        <v>8029.9</v>
      </c>
      <c r="L15" s="307" t="s">
        <v>907</v>
      </c>
    </row>
    <row r="16" spans="1:12" x14ac:dyDescent="0.2">
      <c r="A16" s="300" t="s">
        <v>899</v>
      </c>
      <c r="B16" s="301">
        <v>93.69</v>
      </c>
      <c r="C16" s="301">
        <v>0</v>
      </c>
      <c r="D16" s="301">
        <v>-93.69</v>
      </c>
      <c r="E16" s="308">
        <v>473.02</v>
      </c>
      <c r="F16" s="301">
        <v>0</v>
      </c>
      <c r="G16" s="301">
        <v>-473.02</v>
      </c>
      <c r="H16" s="302">
        <v>0</v>
      </c>
      <c r="I16" s="301">
        <v>0</v>
      </c>
      <c r="J16" s="302">
        <v>0</v>
      </c>
      <c r="K16" s="301">
        <v>-473.02</v>
      </c>
    </row>
    <row r="17" spans="1:12" x14ac:dyDescent="0.2">
      <c r="A17" s="300" t="s">
        <v>900</v>
      </c>
      <c r="B17" s="301">
        <v>1250.17</v>
      </c>
      <c r="C17" s="301">
        <v>2500</v>
      </c>
      <c r="D17" s="301">
        <v>1249.83</v>
      </c>
      <c r="E17" s="301">
        <v>35942.769999999997</v>
      </c>
      <c r="F17" s="301">
        <v>30000</v>
      </c>
      <c r="G17" s="301">
        <v>-5942.77</v>
      </c>
      <c r="H17" s="302">
        <v>-19.809200000000001</v>
      </c>
      <c r="I17" s="301">
        <v>30000</v>
      </c>
      <c r="J17" s="302">
        <v>119.8092</v>
      </c>
      <c r="K17" s="301">
        <v>-5942.77</v>
      </c>
    </row>
    <row r="18" spans="1:12" x14ac:dyDescent="0.2">
      <c r="A18" s="300" t="s">
        <v>901</v>
      </c>
      <c r="B18" s="301">
        <v>-664.6</v>
      </c>
      <c r="C18" s="301">
        <v>0</v>
      </c>
      <c r="D18" s="301">
        <v>664.6</v>
      </c>
      <c r="E18" s="306">
        <v>1235.93</v>
      </c>
      <c r="F18" s="301">
        <v>0</v>
      </c>
      <c r="G18" s="301">
        <v>-1235.93</v>
      </c>
      <c r="H18" s="302">
        <v>0</v>
      </c>
      <c r="I18" s="301">
        <v>0</v>
      </c>
      <c r="J18" s="302">
        <v>0</v>
      </c>
      <c r="K18" s="301">
        <v>-1235.93</v>
      </c>
      <c r="L18" t="s">
        <v>1000</v>
      </c>
    </row>
    <row r="19" spans="1:12" x14ac:dyDescent="0.2">
      <c r="A19" s="300" t="s">
        <v>902</v>
      </c>
      <c r="B19" s="301">
        <v>0</v>
      </c>
      <c r="C19" s="301">
        <v>2500</v>
      </c>
      <c r="D19" s="301">
        <v>2500</v>
      </c>
      <c r="E19" s="301">
        <v>0</v>
      </c>
      <c r="F19" s="301">
        <v>30000</v>
      </c>
      <c r="G19" s="301">
        <v>30000</v>
      </c>
      <c r="H19" s="302">
        <v>100</v>
      </c>
      <c r="I19" s="301">
        <v>30000</v>
      </c>
      <c r="J19" s="302">
        <v>0</v>
      </c>
      <c r="K19" s="301">
        <v>30000</v>
      </c>
    </row>
    <row r="20" spans="1:12" x14ac:dyDescent="0.2">
      <c r="A20" s="300" t="s">
        <v>903</v>
      </c>
      <c r="B20" s="301">
        <v>-664.6</v>
      </c>
      <c r="C20" s="301">
        <v>2500</v>
      </c>
      <c r="D20" s="301">
        <v>3164.6</v>
      </c>
      <c r="E20" s="301">
        <v>1235.93</v>
      </c>
      <c r="F20" s="301">
        <v>30000</v>
      </c>
      <c r="G20" s="301">
        <v>28764.07</v>
      </c>
      <c r="H20" s="302">
        <v>95.880200000000002</v>
      </c>
      <c r="I20" s="301">
        <v>30000</v>
      </c>
      <c r="J20" s="302">
        <v>4.1197999999999997</v>
      </c>
      <c r="K20" s="301">
        <v>28764.07</v>
      </c>
    </row>
    <row r="21" spans="1:12" x14ac:dyDescent="0.2">
      <c r="A21" s="300" t="s">
        <v>904</v>
      </c>
      <c r="B21" s="301">
        <v>585.57000000000005</v>
      </c>
      <c r="C21" s="301">
        <v>5000</v>
      </c>
      <c r="D21" s="301">
        <v>4414.43</v>
      </c>
      <c r="E21" s="301">
        <v>37712.54</v>
      </c>
      <c r="F21" s="301">
        <v>60000</v>
      </c>
      <c r="G21" s="301">
        <v>22287.46</v>
      </c>
      <c r="H21" s="302">
        <v>37.145800000000001</v>
      </c>
      <c r="I21" s="301">
        <v>60000</v>
      </c>
      <c r="J21" s="302">
        <v>62.854199999999999</v>
      </c>
      <c r="K21" s="301">
        <v>22287.46</v>
      </c>
    </row>
    <row r="22" spans="1:12" x14ac:dyDescent="0.2">
      <c r="A22" s="300" t="s">
        <v>905</v>
      </c>
      <c r="B22" s="301">
        <v>585.57000000000005</v>
      </c>
      <c r="C22" s="301">
        <v>5000</v>
      </c>
      <c r="D22" s="301">
        <v>4414.43</v>
      </c>
      <c r="E22" s="301">
        <v>37848.959999999999</v>
      </c>
      <c r="F22" s="301">
        <v>60000</v>
      </c>
      <c r="G22" s="301">
        <v>22151.040000000001</v>
      </c>
      <c r="H22" s="302">
        <v>36.918399999999998</v>
      </c>
      <c r="I22" s="301">
        <v>60000</v>
      </c>
      <c r="J22" s="302">
        <v>63.081600000000002</v>
      </c>
      <c r="K22" s="301">
        <v>22151.040000000001</v>
      </c>
    </row>
    <row r="23" spans="1:12" x14ac:dyDescent="0.2">
      <c r="A23" s="303" t="s">
        <v>906</v>
      </c>
      <c r="B23" s="304">
        <v>585.57000000000005</v>
      </c>
      <c r="C23" s="304">
        <v>5000</v>
      </c>
      <c r="D23" s="304">
        <v>4414.43</v>
      </c>
      <c r="E23" s="304">
        <v>37848.959999999999</v>
      </c>
      <c r="F23" s="304">
        <v>60000</v>
      </c>
      <c r="G23" s="304">
        <v>22151.040000000001</v>
      </c>
      <c r="H23" s="305">
        <v>36.918399999999998</v>
      </c>
      <c r="I23" s="304">
        <v>60000</v>
      </c>
      <c r="J23" s="305">
        <v>63.081600000000002</v>
      </c>
      <c r="K23" s="304">
        <v>22151.040000000001</v>
      </c>
    </row>
    <row r="33" spans="1:7" x14ac:dyDescent="0.2">
      <c r="E33" t="s">
        <v>990</v>
      </c>
      <c r="F33" t="s">
        <v>991</v>
      </c>
      <c r="G33" t="s">
        <v>992</v>
      </c>
    </row>
    <row r="34" spans="1:7" x14ac:dyDescent="0.2">
      <c r="A34" t="s">
        <v>987</v>
      </c>
      <c r="E34" s="309">
        <f>E13+E14+E16</f>
        <v>33972.669999999991</v>
      </c>
      <c r="F34" s="309">
        <f>Travel!B71+Travel!B89</f>
        <v>33942.43</v>
      </c>
      <c r="G34" s="309">
        <f>E34-F34</f>
        <v>30.239999999990687</v>
      </c>
    </row>
    <row r="35" spans="1:7" x14ac:dyDescent="0.2">
      <c r="A35" t="s">
        <v>988</v>
      </c>
      <c r="E35" s="309">
        <f>E15</f>
        <v>1970.1</v>
      </c>
      <c r="F35" s="309">
        <f>Travel!B19</f>
        <v>2000.27</v>
      </c>
      <c r="G35" s="309">
        <f>E35-F35</f>
        <v>-30.170000000000073</v>
      </c>
    </row>
    <row r="36" spans="1:7" x14ac:dyDescent="0.2">
      <c r="A36" t="s">
        <v>989</v>
      </c>
      <c r="E36" s="309">
        <f>E34+E35</f>
        <v>35942.76999999999</v>
      </c>
      <c r="F36" s="309">
        <f>F34+F35</f>
        <v>35942.699999999997</v>
      </c>
      <c r="G36" s="309">
        <f>E36-F36</f>
        <v>6.9999999992433004E-2</v>
      </c>
    </row>
    <row r="38" spans="1:7" x14ac:dyDescent="0.2">
      <c r="E38" s="309"/>
    </row>
    <row r="41" spans="1:7" x14ac:dyDescent="0.2">
      <c r="E41" s="309"/>
    </row>
  </sheetData>
  <pageMargins left="0.7" right="0.7" top="0.75" bottom="0.75" header="0.3" footer="0.3"/>
  <pageSetup paperSize="9" scale="73" orientation="landscape" r:id="rId1"/>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D8DF2-B5C0-4C4A-AF62-15C1F2D85FE0}">
  <dimension ref="A1:O21"/>
  <sheetViews>
    <sheetView workbookViewId="0">
      <selection activeCell="M40" sqref="M40"/>
    </sheetView>
  </sheetViews>
  <sheetFormatPr defaultRowHeight="12.75" x14ac:dyDescent="0.2"/>
  <cols>
    <col min="2" max="2" width="15.140625" customWidth="1"/>
    <col min="4" max="4" width="8.42578125" customWidth="1"/>
    <col min="5" max="5" width="3.140625" customWidth="1"/>
    <col min="7" max="7" width="0" hidden="1" customWidth="1"/>
    <col min="8" max="9" width="9.140625" hidden="1" customWidth="1"/>
    <col min="10" max="10" width="11.7109375" bestFit="1" customWidth="1"/>
    <col min="11" max="11" width="14" bestFit="1" customWidth="1"/>
    <col min="13" max="13" width="53" customWidth="1"/>
    <col min="15" max="15" width="19.28515625" bestFit="1" customWidth="1"/>
  </cols>
  <sheetData>
    <row r="1" spans="1:15" s="257" customFormat="1" ht="38.25" x14ac:dyDescent="0.2">
      <c r="A1" s="293" t="s">
        <v>941</v>
      </c>
      <c r="B1" s="293" t="s">
        <v>942</v>
      </c>
      <c r="C1" s="293" t="s">
        <v>943</v>
      </c>
      <c r="D1" s="293" t="s">
        <v>944</v>
      </c>
      <c r="E1" s="293" t="s">
        <v>945</v>
      </c>
      <c r="F1" s="293" t="s">
        <v>946</v>
      </c>
      <c r="G1" s="293" t="s">
        <v>947</v>
      </c>
      <c r="H1" s="293" t="s">
        <v>948</v>
      </c>
      <c r="I1" s="294" t="s">
        <v>949</v>
      </c>
      <c r="J1" s="293" t="s">
        <v>191</v>
      </c>
      <c r="K1" s="293" t="s">
        <v>787</v>
      </c>
      <c r="L1" s="294" t="s">
        <v>950</v>
      </c>
      <c r="M1" s="293" t="s">
        <v>951</v>
      </c>
      <c r="N1" s="294" t="s">
        <v>952</v>
      </c>
      <c r="O1" s="257" t="s">
        <v>7</v>
      </c>
    </row>
    <row r="2" spans="1:15" x14ac:dyDescent="0.2">
      <c r="A2" s="257" t="s">
        <v>789</v>
      </c>
      <c r="B2" s="257" t="s">
        <v>910</v>
      </c>
      <c r="C2" s="257" t="s">
        <v>911</v>
      </c>
      <c r="D2" s="257" t="s">
        <v>912</v>
      </c>
      <c r="E2" s="257" t="s">
        <v>788</v>
      </c>
      <c r="F2" s="281">
        <v>15.34</v>
      </c>
      <c r="G2" s="295">
        <v>0</v>
      </c>
      <c r="H2" s="257" t="s">
        <v>788</v>
      </c>
      <c r="I2" s="257" t="s">
        <v>913</v>
      </c>
      <c r="J2" s="253">
        <v>43920</v>
      </c>
      <c r="K2" s="253">
        <v>43920</v>
      </c>
      <c r="L2" s="257" t="s">
        <v>914</v>
      </c>
      <c r="M2" s="257" t="s">
        <v>915</v>
      </c>
      <c r="N2" s="257" t="s">
        <v>916</v>
      </c>
      <c r="O2" s="257" t="s">
        <v>598</v>
      </c>
    </row>
    <row r="3" spans="1:15" x14ac:dyDescent="0.2">
      <c r="A3" s="257" t="s">
        <v>789</v>
      </c>
      <c r="B3" s="257" t="s">
        <v>910</v>
      </c>
      <c r="C3" s="257" t="s">
        <v>911</v>
      </c>
      <c r="D3" s="257" t="s">
        <v>912</v>
      </c>
      <c r="E3" s="257" t="s">
        <v>788</v>
      </c>
      <c r="F3" s="281">
        <v>18.309999999999999</v>
      </c>
      <c r="G3" s="295">
        <v>0</v>
      </c>
      <c r="H3" s="257" t="s">
        <v>788</v>
      </c>
      <c r="I3" s="257" t="s">
        <v>913</v>
      </c>
      <c r="J3" s="253">
        <v>43920</v>
      </c>
      <c r="K3" s="253">
        <v>43920</v>
      </c>
      <c r="L3" s="257" t="s">
        <v>914</v>
      </c>
      <c r="M3" s="257" t="s">
        <v>917</v>
      </c>
      <c r="N3" s="257" t="s">
        <v>916</v>
      </c>
      <c r="O3" s="257" t="s">
        <v>957</v>
      </c>
    </row>
    <row r="4" spans="1:15" x14ac:dyDescent="0.2">
      <c r="A4" s="257" t="s">
        <v>789</v>
      </c>
      <c r="B4" s="257" t="s">
        <v>910</v>
      </c>
      <c r="C4" s="257" t="s">
        <v>911</v>
      </c>
      <c r="D4" s="257" t="s">
        <v>912</v>
      </c>
      <c r="E4" s="257" t="s">
        <v>788</v>
      </c>
      <c r="F4" s="281">
        <v>37.33</v>
      </c>
      <c r="G4" s="295">
        <v>0</v>
      </c>
      <c r="H4" s="257" t="s">
        <v>788</v>
      </c>
      <c r="I4" s="257" t="s">
        <v>913</v>
      </c>
      <c r="J4" s="253">
        <v>43920</v>
      </c>
      <c r="K4" s="253">
        <v>43920</v>
      </c>
      <c r="L4" s="257" t="s">
        <v>914</v>
      </c>
      <c r="M4" s="257" t="s">
        <v>918</v>
      </c>
      <c r="N4" s="257" t="s">
        <v>916</v>
      </c>
      <c r="O4" s="257" t="s">
        <v>598</v>
      </c>
    </row>
    <row r="5" spans="1:15" x14ac:dyDescent="0.2">
      <c r="A5" s="257" t="s">
        <v>789</v>
      </c>
      <c r="B5" s="257" t="s">
        <v>910</v>
      </c>
      <c r="C5" s="257" t="s">
        <v>911</v>
      </c>
      <c r="D5" s="257" t="s">
        <v>912</v>
      </c>
      <c r="E5" s="257" t="s">
        <v>788</v>
      </c>
      <c r="F5" s="281">
        <v>20.04</v>
      </c>
      <c r="G5" s="295">
        <v>0</v>
      </c>
      <c r="H5" s="257" t="s">
        <v>788</v>
      </c>
      <c r="I5" s="257" t="s">
        <v>913</v>
      </c>
      <c r="J5" s="253">
        <v>43920</v>
      </c>
      <c r="K5" s="253">
        <v>43920</v>
      </c>
      <c r="L5" s="257" t="s">
        <v>914</v>
      </c>
      <c r="M5" s="257" t="s">
        <v>919</v>
      </c>
      <c r="N5" s="257" t="s">
        <v>916</v>
      </c>
      <c r="O5" s="257" t="s">
        <v>959</v>
      </c>
    </row>
    <row r="6" spans="1:15" x14ac:dyDescent="0.2">
      <c r="A6" s="257" t="s">
        <v>789</v>
      </c>
      <c r="B6" s="257" t="s">
        <v>910</v>
      </c>
      <c r="C6" s="257" t="s">
        <v>911</v>
      </c>
      <c r="D6" s="257" t="s">
        <v>912</v>
      </c>
      <c r="E6" s="257" t="s">
        <v>788</v>
      </c>
      <c r="F6" s="281">
        <v>49.08</v>
      </c>
      <c r="G6" s="295">
        <v>0</v>
      </c>
      <c r="H6" s="257" t="s">
        <v>788</v>
      </c>
      <c r="I6" s="257" t="s">
        <v>913</v>
      </c>
      <c r="J6" s="253">
        <v>43920</v>
      </c>
      <c r="K6" s="253">
        <v>43920</v>
      </c>
      <c r="L6" s="257" t="s">
        <v>914</v>
      </c>
      <c r="M6" s="257" t="s">
        <v>920</v>
      </c>
      <c r="N6" s="257" t="s">
        <v>916</v>
      </c>
      <c r="O6" s="257" t="s">
        <v>959</v>
      </c>
    </row>
    <row r="7" spans="1:15" x14ac:dyDescent="0.2">
      <c r="A7" s="257" t="s">
        <v>789</v>
      </c>
      <c r="B7" s="257" t="s">
        <v>910</v>
      </c>
      <c r="C7" s="257" t="s">
        <v>911</v>
      </c>
      <c r="D7" s="257" t="s">
        <v>912</v>
      </c>
      <c r="E7" s="257" t="s">
        <v>788</v>
      </c>
      <c r="F7" s="281">
        <v>35.83</v>
      </c>
      <c r="G7" s="295">
        <v>0</v>
      </c>
      <c r="H7" s="257" t="s">
        <v>788</v>
      </c>
      <c r="I7" s="257" t="s">
        <v>913</v>
      </c>
      <c r="J7" s="253">
        <v>43920</v>
      </c>
      <c r="K7" s="253">
        <v>43920</v>
      </c>
      <c r="L7" s="257" t="s">
        <v>914</v>
      </c>
      <c r="M7" s="257" t="s">
        <v>921</v>
      </c>
      <c r="N7" s="257" t="s">
        <v>916</v>
      </c>
      <c r="O7" s="257" t="s">
        <v>968</v>
      </c>
    </row>
    <row r="8" spans="1:15" x14ac:dyDescent="0.2">
      <c r="A8" s="257" t="s">
        <v>789</v>
      </c>
      <c r="B8" s="257" t="s">
        <v>910</v>
      </c>
      <c r="C8" s="257" t="s">
        <v>911</v>
      </c>
      <c r="D8" s="257" t="s">
        <v>912</v>
      </c>
      <c r="E8" s="257" t="s">
        <v>788</v>
      </c>
      <c r="F8" s="281">
        <v>14.07</v>
      </c>
      <c r="G8" s="295">
        <v>0</v>
      </c>
      <c r="H8" s="257" t="s">
        <v>788</v>
      </c>
      <c r="I8" s="257" t="s">
        <v>913</v>
      </c>
      <c r="J8" s="253">
        <v>43920</v>
      </c>
      <c r="K8" s="253">
        <v>43920</v>
      </c>
      <c r="L8" s="257" t="s">
        <v>914</v>
      </c>
      <c r="M8" s="257" t="s">
        <v>922</v>
      </c>
      <c r="N8" s="257" t="s">
        <v>916</v>
      </c>
      <c r="O8" s="257" t="s">
        <v>968</v>
      </c>
    </row>
    <row r="9" spans="1:15" x14ac:dyDescent="0.2">
      <c r="A9" s="257" t="s">
        <v>789</v>
      </c>
      <c r="B9" s="257" t="s">
        <v>910</v>
      </c>
      <c r="C9" s="257" t="s">
        <v>911</v>
      </c>
      <c r="D9" s="257" t="s">
        <v>912</v>
      </c>
      <c r="E9" s="257" t="s">
        <v>788</v>
      </c>
      <c r="F9" s="281">
        <v>12.09</v>
      </c>
      <c r="G9" s="295">
        <v>0</v>
      </c>
      <c r="H9" s="257" t="s">
        <v>788</v>
      </c>
      <c r="I9" s="257" t="s">
        <v>913</v>
      </c>
      <c r="J9" s="253">
        <v>43920</v>
      </c>
      <c r="K9" s="253">
        <v>43920</v>
      </c>
      <c r="L9" s="257" t="s">
        <v>914</v>
      </c>
      <c r="M9" s="257" t="s">
        <v>923</v>
      </c>
      <c r="N9" s="257" t="s">
        <v>916</v>
      </c>
      <c r="O9" s="257" t="s">
        <v>959</v>
      </c>
    </row>
    <row r="10" spans="1:15" x14ac:dyDescent="0.2">
      <c r="A10" s="257" t="s">
        <v>789</v>
      </c>
      <c r="B10" s="257" t="s">
        <v>910</v>
      </c>
      <c r="C10" s="257" t="s">
        <v>911</v>
      </c>
      <c r="D10" s="257" t="s">
        <v>912</v>
      </c>
      <c r="E10" s="257" t="s">
        <v>788</v>
      </c>
      <c r="F10" s="281">
        <v>13.65</v>
      </c>
      <c r="G10" s="295">
        <v>0</v>
      </c>
      <c r="H10" s="257" t="s">
        <v>788</v>
      </c>
      <c r="I10" s="257" t="s">
        <v>913</v>
      </c>
      <c r="J10" s="253">
        <v>43920</v>
      </c>
      <c r="K10" s="253">
        <v>43920</v>
      </c>
      <c r="L10" s="257" t="s">
        <v>914</v>
      </c>
      <c r="M10" s="257" t="s">
        <v>924</v>
      </c>
      <c r="N10" s="257" t="s">
        <v>916</v>
      </c>
      <c r="O10" s="257" t="s">
        <v>967</v>
      </c>
    </row>
    <row r="11" spans="1:15" x14ac:dyDescent="0.2">
      <c r="A11" s="257" t="s">
        <v>789</v>
      </c>
      <c r="B11" s="257" t="s">
        <v>910</v>
      </c>
      <c r="C11" s="257" t="s">
        <v>911</v>
      </c>
      <c r="D11" s="257" t="s">
        <v>912</v>
      </c>
      <c r="E11" s="257" t="s">
        <v>788</v>
      </c>
      <c r="F11" s="281">
        <v>32.840000000000003</v>
      </c>
      <c r="G11" s="295">
        <v>0</v>
      </c>
      <c r="H11" s="257" t="s">
        <v>788</v>
      </c>
      <c r="I11" s="257" t="s">
        <v>913</v>
      </c>
      <c r="J11" s="253">
        <v>43920</v>
      </c>
      <c r="K11" s="253">
        <v>43920</v>
      </c>
      <c r="L11" s="257" t="s">
        <v>914</v>
      </c>
      <c r="M11" s="257" t="s">
        <v>925</v>
      </c>
      <c r="N11" s="257" t="s">
        <v>916</v>
      </c>
      <c r="O11" s="257" t="s">
        <v>967</v>
      </c>
    </row>
    <row r="12" spans="1:15" x14ac:dyDescent="0.2">
      <c r="A12" s="257" t="s">
        <v>789</v>
      </c>
      <c r="B12" s="257" t="s">
        <v>910</v>
      </c>
      <c r="C12" s="257" t="s">
        <v>911</v>
      </c>
      <c r="D12" s="257" t="s">
        <v>912</v>
      </c>
      <c r="E12" s="257" t="s">
        <v>788</v>
      </c>
      <c r="F12" s="281">
        <v>21.65</v>
      </c>
      <c r="G12" s="295">
        <v>0</v>
      </c>
      <c r="H12" s="257" t="s">
        <v>788</v>
      </c>
      <c r="I12" s="257" t="s">
        <v>913</v>
      </c>
      <c r="J12" s="253">
        <v>43920</v>
      </c>
      <c r="K12" s="253">
        <v>43920</v>
      </c>
      <c r="L12" s="257" t="s">
        <v>914</v>
      </c>
      <c r="M12" s="257" t="s">
        <v>926</v>
      </c>
      <c r="N12" s="257" t="s">
        <v>916</v>
      </c>
      <c r="O12" s="257" t="s">
        <v>972</v>
      </c>
    </row>
    <row r="13" spans="1:15" x14ac:dyDescent="0.2">
      <c r="A13" s="257" t="s">
        <v>789</v>
      </c>
      <c r="B13" s="257" t="s">
        <v>910</v>
      </c>
      <c r="C13" s="257" t="s">
        <v>911</v>
      </c>
      <c r="D13" s="257" t="s">
        <v>912</v>
      </c>
      <c r="E13" s="257" t="s">
        <v>788</v>
      </c>
      <c r="F13" s="281">
        <v>20.100000000000001</v>
      </c>
      <c r="G13" s="295">
        <v>0</v>
      </c>
      <c r="H13" s="257" t="s">
        <v>788</v>
      </c>
      <c r="I13" s="257" t="s">
        <v>913</v>
      </c>
      <c r="J13" s="253">
        <v>43920</v>
      </c>
      <c r="K13" s="253">
        <v>43920</v>
      </c>
      <c r="L13" s="257" t="s">
        <v>914</v>
      </c>
      <c r="M13" s="257" t="s">
        <v>927</v>
      </c>
      <c r="N13" s="257" t="s">
        <v>916</v>
      </c>
      <c r="O13" s="257" t="s">
        <v>993</v>
      </c>
    </row>
    <row r="14" spans="1:15" x14ac:dyDescent="0.2">
      <c r="A14" s="257" t="s">
        <v>789</v>
      </c>
      <c r="B14" s="257" t="s">
        <v>910</v>
      </c>
      <c r="C14" s="257" t="s">
        <v>911</v>
      </c>
      <c r="D14" s="257" t="s">
        <v>912</v>
      </c>
      <c r="E14" s="257" t="s">
        <v>788</v>
      </c>
      <c r="F14" s="281">
        <v>9.32</v>
      </c>
      <c r="G14" s="295">
        <v>0</v>
      </c>
      <c r="H14" s="257" t="s">
        <v>788</v>
      </c>
      <c r="I14" s="257" t="s">
        <v>913</v>
      </c>
      <c r="J14" s="253">
        <v>43921</v>
      </c>
      <c r="K14" s="253">
        <v>43921</v>
      </c>
      <c r="L14" s="257" t="s">
        <v>914</v>
      </c>
      <c r="M14" s="257" t="s">
        <v>928</v>
      </c>
      <c r="N14" s="257" t="s">
        <v>929</v>
      </c>
      <c r="O14" s="257" t="s">
        <v>957</v>
      </c>
    </row>
    <row r="15" spans="1:15" x14ac:dyDescent="0.2">
      <c r="A15" s="257" t="s">
        <v>789</v>
      </c>
      <c r="B15" s="257" t="s">
        <v>910</v>
      </c>
      <c r="C15" s="257" t="s">
        <v>911</v>
      </c>
      <c r="D15" s="257" t="s">
        <v>912</v>
      </c>
      <c r="E15" s="257" t="s">
        <v>788</v>
      </c>
      <c r="F15" s="281">
        <v>46.49</v>
      </c>
      <c r="G15" s="295">
        <v>0</v>
      </c>
      <c r="H15" s="257" t="s">
        <v>788</v>
      </c>
      <c r="I15" s="257" t="s">
        <v>913</v>
      </c>
      <c r="J15" s="253">
        <v>43921</v>
      </c>
      <c r="K15" s="253">
        <v>43921</v>
      </c>
      <c r="L15" s="257" t="s">
        <v>914</v>
      </c>
      <c r="M15" s="257" t="s">
        <v>930</v>
      </c>
      <c r="N15" s="257" t="s">
        <v>929</v>
      </c>
      <c r="O15" s="257" t="s">
        <v>957</v>
      </c>
    </row>
    <row r="16" spans="1:15" x14ac:dyDescent="0.2">
      <c r="A16" s="257" t="s">
        <v>789</v>
      </c>
      <c r="B16" s="257" t="s">
        <v>910</v>
      </c>
      <c r="C16" s="257" t="s">
        <v>911</v>
      </c>
      <c r="D16" s="257" t="s">
        <v>912</v>
      </c>
      <c r="E16" s="257" t="s">
        <v>788</v>
      </c>
      <c r="F16" s="281">
        <v>12.83</v>
      </c>
      <c r="G16" s="295">
        <v>0</v>
      </c>
      <c r="H16" s="257" t="s">
        <v>788</v>
      </c>
      <c r="I16" s="257" t="s">
        <v>913</v>
      </c>
      <c r="J16" s="253">
        <v>43950</v>
      </c>
      <c r="K16" s="253">
        <v>43950</v>
      </c>
      <c r="L16" s="257" t="s">
        <v>914</v>
      </c>
      <c r="M16" s="257" t="s">
        <v>931</v>
      </c>
      <c r="N16" s="257" t="s">
        <v>932</v>
      </c>
      <c r="O16" s="257" t="s">
        <v>969</v>
      </c>
    </row>
    <row r="17" spans="1:15" x14ac:dyDescent="0.2">
      <c r="A17" s="257" t="s">
        <v>789</v>
      </c>
      <c r="B17" s="257" t="s">
        <v>910</v>
      </c>
      <c r="C17" s="257" t="s">
        <v>911</v>
      </c>
      <c r="D17" s="257" t="s">
        <v>912</v>
      </c>
      <c r="E17" s="257" t="s">
        <v>788</v>
      </c>
      <c r="F17" s="281">
        <v>20.36</v>
      </c>
      <c r="G17" s="295">
        <v>0</v>
      </c>
      <c r="H17" s="257" t="s">
        <v>788</v>
      </c>
      <c r="I17" s="257" t="s">
        <v>913</v>
      </c>
      <c r="J17" s="253">
        <v>43950</v>
      </c>
      <c r="K17" s="253">
        <v>43950</v>
      </c>
      <c r="L17" s="257" t="s">
        <v>914</v>
      </c>
      <c r="M17" s="257" t="s">
        <v>933</v>
      </c>
      <c r="N17" s="257" t="s">
        <v>932</v>
      </c>
      <c r="O17" s="257" t="s">
        <v>969</v>
      </c>
    </row>
    <row r="18" spans="1:15" x14ac:dyDescent="0.2">
      <c r="A18" s="257" t="s">
        <v>789</v>
      </c>
      <c r="B18" s="257" t="s">
        <v>910</v>
      </c>
      <c r="C18" s="257" t="s">
        <v>911</v>
      </c>
      <c r="D18" s="257" t="s">
        <v>912</v>
      </c>
      <c r="E18" s="257" t="s">
        <v>788</v>
      </c>
      <c r="F18" s="281">
        <v>18.27</v>
      </c>
      <c r="G18" s="295">
        <v>0</v>
      </c>
      <c r="H18" s="257" t="s">
        <v>788</v>
      </c>
      <c r="I18" s="257" t="s">
        <v>913</v>
      </c>
      <c r="J18" s="253">
        <v>44011</v>
      </c>
      <c r="K18" s="253">
        <v>44011</v>
      </c>
      <c r="L18" s="257" t="s">
        <v>914</v>
      </c>
      <c r="M18" s="257" t="s">
        <v>934</v>
      </c>
      <c r="N18" s="257" t="s">
        <v>935</v>
      </c>
      <c r="O18" s="257" t="s">
        <v>955</v>
      </c>
    </row>
    <row r="19" spans="1:15" x14ac:dyDescent="0.2">
      <c r="A19" s="257" t="s">
        <v>789</v>
      </c>
      <c r="B19" s="257" t="s">
        <v>910</v>
      </c>
      <c r="C19" s="257" t="s">
        <v>911</v>
      </c>
      <c r="D19" s="257" t="s">
        <v>912</v>
      </c>
      <c r="E19" s="257" t="s">
        <v>788</v>
      </c>
      <c r="F19" s="281">
        <v>14.12</v>
      </c>
      <c r="G19" s="295">
        <v>0</v>
      </c>
      <c r="H19" s="257" t="s">
        <v>788</v>
      </c>
      <c r="I19" s="257" t="s">
        <v>913</v>
      </c>
      <c r="J19" s="253">
        <v>44011</v>
      </c>
      <c r="K19" s="253">
        <v>44011</v>
      </c>
      <c r="L19" s="257" t="s">
        <v>914</v>
      </c>
      <c r="M19" s="257" t="s">
        <v>936</v>
      </c>
      <c r="N19" s="257" t="s">
        <v>935</v>
      </c>
      <c r="O19" s="257" t="s">
        <v>955</v>
      </c>
    </row>
    <row r="20" spans="1:15" x14ac:dyDescent="0.2">
      <c r="A20" s="257" t="s">
        <v>789</v>
      </c>
      <c r="B20" s="257" t="s">
        <v>910</v>
      </c>
      <c r="C20" s="257" t="s">
        <v>911</v>
      </c>
      <c r="D20" s="257" t="s">
        <v>912</v>
      </c>
      <c r="E20" s="257" t="s">
        <v>788</v>
      </c>
      <c r="F20" s="281">
        <v>41.74</v>
      </c>
      <c r="G20" s="295">
        <v>0</v>
      </c>
      <c r="H20" s="257" t="s">
        <v>788</v>
      </c>
      <c r="I20" s="257" t="s">
        <v>913</v>
      </c>
      <c r="J20" s="253">
        <v>44012</v>
      </c>
      <c r="K20" s="253">
        <v>44012</v>
      </c>
      <c r="L20" s="257" t="s">
        <v>914</v>
      </c>
      <c r="M20" s="257" t="s">
        <v>937</v>
      </c>
      <c r="N20" s="257" t="s">
        <v>938</v>
      </c>
      <c r="O20" s="257" t="s">
        <v>956</v>
      </c>
    </row>
    <row r="21" spans="1:15" x14ac:dyDescent="0.2">
      <c r="A21" s="257" t="s">
        <v>789</v>
      </c>
      <c r="B21" s="257" t="s">
        <v>910</v>
      </c>
      <c r="C21" s="257" t="s">
        <v>911</v>
      </c>
      <c r="D21" s="257" t="s">
        <v>912</v>
      </c>
      <c r="E21" s="257" t="s">
        <v>788</v>
      </c>
      <c r="F21" s="281">
        <v>19.559999999999999</v>
      </c>
      <c r="G21" s="295">
        <v>0</v>
      </c>
      <c r="H21" s="257" t="s">
        <v>788</v>
      </c>
      <c r="I21" s="257" t="s">
        <v>913</v>
      </c>
      <c r="J21" s="253">
        <v>44012</v>
      </c>
      <c r="K21" s="253">
        <v>44012</v>
      </c>
      <c r="L21" s="257" t="s">
        <v>914</v>
      </c>
      <c r="M21" s="257" t="s">
        <v>939</v>
      </c>
      <c r="N21" s="257" t="s">
        <v>940</v>
      </c>
      <c r="O21" s="257" t="s">
        <v>956</v>
      </c>
    </row>
  </sheetData>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61"/>
  <sheetViews>
    <sheetView topLeftCell="A19" zoomScale="85" zoomScaleNormal="85" workbookViewId="0">
      <selection activeCell="A44" sqref="A44"/>
    </sheetView>
  </sheetViews>
  <sheetFormatPr defaultColWidth="0" defaultRowHeight="14.25" zeroHeight="1" x14ac:dyDescent="0.2"/>
  <cols>
    <col min="1" max="1" width="219.42578125" style="72" customWidth="1"/>
    <col min="2" max="2" width="33.42578125" style="71" customWidth="1"/>
    <col min="3" max="16384" width="8.5703125" style="17" hidden="1"/>
  </cols>
  <sheetData>
    <row r="1" spans="1:2" ht="23.25" customHeight="1" x14ac:dyDescent="0.2">
      <c r="A1" s="70" t="s">
        <v>86</v>
      </c>
    </row>
    <row r="2" spans="1:2" ht="33" customHeight="1" x14ac:dyDescent="0.2">
      <c r="A2" s="155" t="s">
        <v>119</v>
      </c>
    </row>
    <row r="3" spans="1:2" ht="17.25" customHeight="1" x14ac:dyDescent="0.2"/>
    <row r="4" spans="1:2" ht="23.25" customHeight="1" x14ac:dyDescent="0.2">
      <c r="A4" s="115" t="s">
        <v>124</v>
      </c>
    </row>
    <row r="5" spans="1:2" ht="17.25" customHeight="1" x14ac:dyDescent="0.2"/>
    <row r="6" spans="1:2" ht="23.25" customHeight="1" x14ac:dyDescent="0.2">
      <c r="A6" s="73" t="s">
        <v>14</v>
      </c>
    </row>
    <row r="7" spans="1:2" ht="17.25" customHeight="1" x14ac:dyDescent="0.2">
      <c r="A7" s="74" t="s">
        <v>16</v>
      </c>
    </row>
    <row r="8" spans="1:2" ht="17.25" customHeight="1" x14ac:dyDescent="0.2">
      <c r="A8" s="75" t="s">
        <v>90</v>
      </c>
    </row>
    <row r="9" spans="1:2" ht="17.25" customHeight="1" x14ac:dyDescent="0.2">
      <c r="A9" s="75"/>
    </row>
    <row r="10" spans="1:2" ht="23.25" customHeight="1" x14ac:dyDescent="0.2">
      <c r="A10" s="73" t="s">
        <v>17</v>
      </c>
      <c r="B10" s="121" t="s">
        <v>128</v>
      </c>
    </row>
    <row r="11" spans="1:2" ht="17.25" customHeight="1" x14ac:dyDescent="0.2">
      <c r="A11" s="76" t="s">
        <v>27</v>
      </c>
    </row>
    <row r="12" spans="1:2" ht="17.25" customHeight="1" x14ac:dyDescent="0.2">
      <c r="A12" s="75" t="s">
        <v>18</v>
      </c>
    </row>
    <row r="13" spans="1:2" ht="17.25" customHeight="1" x14ac:dyDescent="0.2">
      <c r="A13" s="75" t="s">
        <v>19</v>
      </c>
    </row>
    <row r="14" spans="1:2" ht="17.25" customHeight="1" x14ac:dyDescent="0.2">
      <c r="A14" s="77" t="s">
        <v>20</v>
      </c>
    </row>
    <row r="15" spans="1:2" ht="17.25" customHeight="1" x14ac:dyDescent="0.2">
      <c r="A15" s="75" t="s">
        <v>21</v>
      </c>
    </row>
    <row r="16" spans="1:2" ht="17.25" customHeight="1" x14ac:dyDescent="0.2">
      <c r="A16" s="75"/>
    </row>
    <row r="17" spans="1:1" ht="23.25" customHeight="1" x14ac:dyDescent="0.2">
      <c r="A17" s="73" t="s">
        <v>22</v>
      </c>
    </row>
    <row r="18" spans="1:1" ht="17.25" customHeight="1" x14ac:dyDescent="0.2">
      <c r="A18" s="77" t="s">
        <v>10</v>
      </c>
    </row>
    <row r="19" spans="1:1" ht="17.25" customHeight="1" x14ac:dyDescent="0.2">
      <c r="A19" s="77" t="s">
        <v>26</v>
      </c>
    </row>
    <row r="20" spans="1:1" ht="17.25" customHeight="1" x14ac:dyDescent="0.2">
      <c r="A20" s="106" t="s">
        <v>118</v>
      </c>
    </row>
    <row r="21" spans="1:1" ht="17.25" customHeight="1" x14ac:dyDescent="0.2">
      <c r="A21" s="78"/>
    </row>
    <row r="22" spans="1:1" ht="23.25" customHeight="1" x14ac:dyDescent="0.2">
      <c r="A22" s="73" t="s">
        <v>11</v>
      </c>
    </row>
    <row r="23" spans="1:1" ht="17.25" customHeight="1" x14ac:dyDescent="0.2">
      <c r="A23" s="78" t="s">
        <v>85</v>
      </c>
    </row>
    <row r="24" spans="1:1" ht="17.25" customHeight="1" x14ac:dyDescent="0.2">
      <c r="A24" s="78"/>
    </row>
    <row r="25" spans="1:1" ht="23.25" customHeight="1" x14ac:dyDescent="0.2">
      <c r="A25" s="73" t="s">
        <v>54</v>
      </c>
    </row>
    <row r="26" spans="1:1" ht="17.25" customHeight="1" x14ac:dyDescent="0.2">
      <c r="A26" s="79" t="s">
        <v>60</v>
      </c>
    </row>
    <row r="27" spans="1:1" ht="32.25" customHeight="1" x14ac:dyDescent="0.2">
      <c r="A27" s="77" t="s">
        <v>112</v>
      </c>
    </row>
    <row r="28" spans="1:1" ht="17.25" customHeight="1" x14ac:dyDescent="0.2">
      <c r="A28" s="79" t="s">
        <v>55</v>
      </c>
    </row>
    <row r="29" spans="1:1" ht="32.25" customHeight="1" x14ac:dyDescent="0.2">
      <c r="A29" s="77" t="s">
        <v>150</v>
      </c>
    </row>
    <row r="30" spans="1:1" ht="17.25" customHeight="1" x14ac:dyDescent="0.2">
      <c r="A30" s="79" t="s">
        <v>12</v>
      </c>
    </row>
    <row r="31" spans="1:1" ht="17.25" customHeight="1" x14ac:dyDescent="0.2">
      <c r="A31" s="77" t="s">
        <v>56</v>
      </c>
    </row>
    <row r="32" spans="1:1" ht="17.25" customHeight="1" x14ac:dyDescent="0.2">
      <c r="A32" s="79" t="s">
        <v>57</v>
      </c>
    </row>
    <row r="33" spans="1:1" ht="32.25" customHeight="1" x14ac:dyDescent="0.2">
      <c r="A33" s="80" t="s">
        <v>58</v>
      </c>
    </row>
    <row r="34" spans="1:1" ht="32.25" customHeight="1" x14ac:dyDescent="0.2">
      <c r="A34" s="81" t="s">
        <v>23</v>
      </c>
    </row>
    <row r="35" spans="1:1" ht="17.25" customHeight="1" x14ac:dyDescent="0.2">
      <c r="A35" s="79" t="s">
        <v>47</v>
      </c>
    </row>
    <row r="36" spans="1:1" ht="32.25" customHeight="1" x14ac:dyDescent="0.2">
      <c r="A36" s="77" t="s">
        <v>130</v>
      </c>
    </row>
    <row r="37" spans="1:1" ht="32.25" customHeight="1" x14ac:dyDescent="0.2">
      <c r="A37" s="80" t="s">
        <v>25</v>
      </c>
    </row>
    <row r="38" spans="1:1" ht="32.25" customHeight="1" x14ac:dyDescent="0.2">
      <c r="A38" s="77" t="s">
        <v>61</v>
      </c>
    </row>
    <row r="39" spans="1:1" ht="17.25" customHeight="1" x14ac:dyDescent="0.2">
      <c r="A39" s="81"/>
    </row>
    <row r="40" spans="1:1" ht="22.5" customHeight="1" x14ac:dyDescent="0.2">
      <c r="A40" s="73" t="s">
        <v>5</v>
      </c>
    </row>
    <row r="41" spans="1:1" ht="17.25" customHeight="1" x14ac:dyDescent="0.2">
      <c r="A41" s="86" t="s">
        <v>120</v>
      </c>
    </row>
    <row r="42" spans="1:1" ht="17.25" customHeight="1" x14ac:dyDescent="0.2">
      <c r="A42" s="82" t="s">
        <v>68</v>
      </c>
    </row>
    <row r="43" spans="1:1" ht="17.25" customHeight="1" x14ac:dyDescent="0.2">
      <c r="A43" s="83" t="s">
        <v>131</v>
      </c>
    </row>
    <row r="44" spans="1:1" ht="32.25" customHeight="1" x14ac:dyDescent="0.2">
      <c r="A44" s="83" t="s">
        <v>103</v>
      </c>
    </row>
    <row r="45" spans="1:1" ht="32.25" customHeight="1" x14ac:dyDescent="0.2">
      <c r="A45" s="83" t="s">
        <v>69</v>
      </c>
    </row>
    <row r="46" spans="1:1" ht="17.25" customHeight="1" x14ac:dyDescent="0.2">
      <c r="A46" s="84" t="s">
        <v>132</v>
      </c>
    </row>
    <row r="47" spans="1:1" ht="32.25" customHeight="1" x14ac:dyDescent="0.2">
      <c r="A47" s="80" t="s">
        <v>70</v>
      </c>
    </row>
    <row r="48" spans="1:1" ht="32.25" customHeight="1" x14ac:dyDescent="0.2">
      <c r="A48" s="80" t="s">
        <v>62</v>
      </c>
    </row>
    <row r="49" spans="1:1" ht="32.25" customHeight="1" x14ac:dyDescent="0.2">
      <c r="A49" s="83" t="s">
        <v>151</v>
      </c>
    </row>
    <row r="50" spans="1:1" ht="17.25" customHeight="1" x14ac:dyDescent="0.2">
      <c r="A50" s="83" t="s">
        <v>71</v>
      </c>
    </row>
    <row r="51" spans="1:1" ht="17.25" customHeight="1" x14ac:dyDescent="0.2">
      <c r="A51" s="83" t="s">
        <v>24</v>
      </c>
    </row>
    <row r="52" spans="1:1" ht="17.25" customHeight="1" x14ac:dyDescent="0.2">
      <c r="A52" s="83"/>
    </row>
    <row r="53" spans="1:1" ht="22.5" customHeight="1" x14ac:dyDescent="0.2">
      <c r="A53" s="73" t="s">
        <v>59</v>
      </c>
    </row>
    <row r="54" spans="1:1" ht="32.25" customHeight="1" x14ac:dyDescent="0.2">
      <c r="A54" s="155" t="s">
        <v>121</v>
      </c>
    </row>
    <row r="55" spans="1:1" ht="17.25" customHeight="1" x14ac:dyDescent="0.2">
      <c r="A55" s="85" t="s">
        <v>122</v>
      </c>
    </row>
    <row r="56" spans="1:1" ht="17.25" customHeight="1" x14ac:dyDescent="0.2">
      <c r="A56" s="86" t="s">
        <v>75</v>
      </c>
    </row>
    <row r="57" spans="1:1" ht="17.25" customHeight="1" x14ac:dyDescent="0.2">
      <c r="A57" s="106" t="s">
        <v>123</v>
      </c>
    </row>
    <row r="58" spans="1:1" ht="17.25" customHeight="1" x14ac:dyDescent="0.2">
      <c r="A58" s="87" t="s">
        <v>74</v>
      </c>
    </row>
    <row r="59" spans="1:1" x14ac:dyDescent="0.2"/>
    <row r="60" spans="1:1" hidden="1" x14ac:dyDescent="0.2"/>
    <row r="61" spans="1:1" hidden="1" x14ac:dyDescent="0.2">
      <c r="A61" s="88"/>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2" r:id="rId6" display="http://www.ssc.govt.nz/sites/all/files/ce-expense-disclosures-guide-agency-staff-2017.docx" xr:uid="{00000000-0004-0000-0000-000005000000}"/>
    <hyperlink ref="A54" r:id="rId7" display="http://www.ssc.govt.nz/sites/all/files/ce-expense-disclosures-guide-agency-staff-2017.docx" xr:uid="{00000000-0004-0000-0000-000006000000}"/>
    <hyperlink ref="A57" r:id="rId8" display="They are posted on agency websites and linked to www.data.govt.nz. See: https://www.data.govt.nz/toolkit/how-do-i-add-or-update-our-chief-executive-expenses/" xr:uid="{00000000-0004-0000-0000-000007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customProperties>
    <customPr name="_pios_id" r:id="rId10"/>
  </customProperties>
  <legacyDrawing r:id="rId1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A706C-2AE6-445D-87D6-A1960FC0A666}">
  <sheetPr filterMode="1"/>
  <dimension ref="A1:P667"/>
  <sheetViews>
    <sheetView topLeftCell="D1" zoomScale="80" zoomScaleNormal="80" workbookViewId="0">
      <pane xSplit="3" ySplit="91" topLeftCell="G289" activePane="bottomRight" state="frozen"/>
      <selection activeCell="D1" sqref="D1"/>
      <selection pane="topRight" activeCell="G1" sqref="G1"/>
      <selection pane="bottomLeft" activeCell="D90" sqref="D90"/>
      <selection pane="bottomRight" activeCell="K651" sqref="K651"/>
    </sheetView>
  </sheetViews>
  <sheetFormatPr defaultRowHeight="12.75" x14ac:dyDescent="0.2"/>
  <cols>
    <col min="1" max="1" width="31.28515625" customWidth="1"/>
    <col min="2" max="2" width="11.7109375" bestFit="1" customWidth="1"/>
    <col min="3" max="3" width="13" customWidth="1"/>
    <col min="4" max="4" width="9" customWidth="1"/>
    <col min="5" max="5" width="26.42578125" customWidth="1"/>
    <col min="6" max="6" width="8.5703125" customWidth="1"/>
    <col min="7" max="7" width="49" customWidth="1"/>
    <col min="8" max="8" width="11.85546875" customWidth="1"/>
    <col min="9" max="9" width="39.28515625" customWidth="1"/>
    <col min="10" max="10" width="28.7109375" customWidth="1"/>
    <col min="11" max="11" width="15.140625" customWidth="1"/>
    <col min="14" max="14" width="21.5703125" customWidth="1"/>
  </cols>
  <sheetData>
    <row r="1" spans="1:15" x14ac:dyDescent="0.2">
      <c r="A1" s="161" t="s">
        <v>190</v>
      </c>
      <c r="B1" s="161" t="s">
        <v>191</v>
      </c>
      <c r="C1" s="161" t="s">
        <v>192</v>
      </c>
      <c r="D1" s="161" t="s">
        <v>193</v>
      </c>
      <c r="E1" s="162" t="s">
        <v>194</v>
      </c>
      <c r="F1" s="161" t="s">
        <v>195</v>
      </c>
      <c r="G1" s="161" t="s">
        <v>196</v>
      </c>
      <c r="H1" s="163" t="s">
        <v>197</v>
      </c>
      <c r="I1" s="163" t="s">
        <v>198</v>
      </c>
      <c r="J1" s="163" t="s">
        <v>199</v>
      </c>
      <c r="K1" s="163" t="s">
        <v>200</v>
      </c>
      <c r="L1" s="163" t="s">
        <v>201</v>
      </c>
      <c r="M1" s="163" t="s">
        <v>202</v>
      </c>
      <c r="N1" s="163" t="s">
        <v>809</v>
      </c>
    </row>
    <row r="2" spans="1:15" hidden="1" x14ac:dyDescent="0.2">
      <c r="A2" s="164" t="s">
        <v>203</v>
      </c>
      <c r="B2" s="165">
        <v>43676</v>
      </c>
      <c r="C2" s="164" t="s">
        <v>204</v>
      </c>
      <c r="D2" s="166" t="s">
        <v>205</v>
      </c>
      <c r="E2" s="167" t="s">
        <v>206</v>
      </c>
      <c r="F2" s="168">
        <v>-245.42</v>
      </c>
      <c r="G2" s="164" t="s">
        <v>207</v>
      </c>
      <c r="H2" s="169">
        <v>43615</v>
      </c>
      <c r="I2" s="170" t="s">
        <v>208</v>
      </c>
      <c r="J2" s="170" t="s">
        <v>174</v>
      </c>
      <c r="K2" s="170" t="s">
        <v>209</v>
      </c>
      <c r="N2" s="170" t="s">
        <v>811</v>
      </c>
      <c r="O2" s="170" t="s">
        <v>994</v>
      </c>
    </row>
    <row r="3" spans="1:15" hidden="1" x14ac:dyDescent="0.2">
      <c r="A3" s="171" t="s">
        <v>203</v>
      </c>
      <c r="B3" s="172">
        <v>43676</v>
      </c>
      <c r="C3" s="171" t="s">
        <v>204</v>
      </c>
      <c r="D3" s="173" t="s">
        <v>210</v>
      </c>
      <c r="E3" s="167" t="s">
        <v>211</v>
      </c>
      <c r="F3" s="174">
        <v>0.5</v>
      </c>
      <c r="G3" s="171" t="s">
        <v>212</v>
      </c>
      <c r="H3" s="169">
        <v>43657</v>
      </c>
      <c r="I3" t="s">
        <v>213</v>
      </c>
      <c r="J3" s="170" t="s">
        <v>214</v>
      </c>
      <c r="K3" s="170" t="s">
        <v>186</v>
      </c>
      <c r="N3" t="s">
        <v>813</v>
      </c>
    </row>
    <row r="4" spans="1:15" hidden="1" x14ac:dyDescent="0.2">
      <c r="A4" s="171" t="s">
        <v>203</v>
      </c>
      <c r="B4" s="172">
        <v>43676</v>
      </c>
      <c r="C4" s="171" t="s">
        <v>204</v>
      </c>
      <c r="D4" s="173" t="s">
        <v>210</v>
      </c>
      <c r="E4" s="167" t="s">
        <v>211</v>
      </c>
      <c r="F4" s="174">
        <v>0.5</v>
      </c>
      <c r="G4" s="171" t="s">
        <v>215</v>
      </c>
      <c r="H4" s="169">
        <v>43658</v>
      </c>
      <c r="I4" t="s">
        <v>213</v>
      </c>
      <c r="J4" s="170" t="s">
        <v>214</v>
      </c>
      <c r="K4" s="170" t="s">
        <v>186</v>
      </c>
      <c r="N4" t="s">
        <v>813</v>
      </c>
    </row>
    <row r="5" spans="1:15" hidden="1" x14ac:dyDescent="0.2">
      <c r="A5" s="171" t="s">
        <v>203</v>
      </c>
      <c r="B5" s="172">
        <v>43676</v>
      </c>
      <c r="C5" s="171" t="s">
        <v>204</v>
      </c>
      <c r="D5" s="173" t="s">
        <v>210</v>
      </c>
      <c r="E5" s="167" t="s">
        <v>211</v>
      </c>
      <c r="F5" s="174">
        <v>7</v>
      </c>
      <c r="G5" s="171" t="s">
        <v>216</v>
      </c>
      <c r="H5" s="169">
        <v>43657</v>
      </c>
      <c r="I5" t="s">
        <v>213</v>
      </c>
      <c r="J5" s="170" t="s">
        <v>214</v>
      </c>
      <c r="K5" s="170" t="s">
        <v>186</v>
      </c>
      <c r="N5" t="s">
        <v>813</v>
      </c>
    </row>
    <row r="6" spans="1:15" hidden="1" x14ac:dyDescent="0.2">
      <c r="A6" s="171" t="s">
        <v>203</v>
      </c>
      <c r="B6" s="172">
        <v>43676</v>
      </c>
      <c r="C6" s="171" t="s">
        <v>204</v>
      </c>
      <c r="D6" s="173" t="s">
        <v>210</v>
      </c>
      <c r="E6" s="167" t="s">
        <v>211</v>
      </c>
      <c r="F6" s="174">
        <v>7</v>
      </c>
      <c r="G6" s="171" t="s">
        <v>217</v>
      </c>
      <c r="H6" s="169">
        <v>43658</v>
      </c>
      <c r="I6" t="s">
        <v>213</v>
      </c>
      <c r="J6" s="170" t="s">
        <v>175</v>
      </c>
      <c r="K6" s="170" t="s">
        <v>186</v>
      </c>
      <c r="N6" t="s">
        <v>813</v>
      </c>
    </row>
    <row r="7" spans="1:15" hidden="1" x14ac:dyDescent="0.2">
      <c r="A7" s="171" t="s">
        <v>218</v>
      </c>
      <c r="B7" s="172">
        <v>43647</v>
      </c>
      <c r="C7" s="171" t="s">
        <v>204</v>
      </c>
      <c r="D7" s="173" t="s">
        <v>210</v>
      </c>
      <c r="E7" s="167" t="s">
        <v>211</v>
      </c>
      <c r="F7" s="174">
        <v>10</v>
      </c>
      <c r="G7" s="171" t="s">
        <v>219</v>
      </c>
      <c r="H7" s="169">
        <v>43657</v>
      </c>
      <c r="I7" t="s">
        <v>213</v>
      </c>
      <c r="J7" s="170" t="s">
        <v>214</v>
      </c>
      <c r="K7" s="170" t="s">
        <v>186</v>
      </c>
      <c r="N7" t="s">
        <v>813</v>
      </c>
    </row>
    <row r="8" spans="1:15" hidden="1" x14ac:dyDescent="0.2">
      <c r="A8" s="171" t="s">
        <v>218</v>
      </c>
      <c r="B8" s="172">
        <v>43647</v>
      </c>
      <c r="C8" s="171" t="s">
        <v>204</v>
      </c>
      <c r="D8" s="173" t="s">
        <v>210</v>
      </c>
      <c r="E8" s="167" t="s">
        <v>211</v>
      </c>
      <c r="F8" s="174">
        <v>10</v>
      </c>
      <c r="G8" s="171" t="s">
        <v>219</v>
      </c>
      <c r="H8" s="169">
        <v>43657</v>
      </c>
      <c r="I8" t="s">
        <v>213</v>
      </c>
      <c r="J8" s="170" t="s">
        <v>214</v>
      </c>
      <c r="K8" s="170" t="s">
        <v>186</v>
      </c>
      <c r="N8" t="s">
        <v>813</v>
      </c>
    </row>
    <row r="9" spans="1:15" hidden="1" x14ac:dyDescent="0.2">
      <c r="A9" s="171" t="s">
        <v>203</v>
      </c>
      <c r="B9" s="172">
        <v>43676</v>
      </c>
      <c r="C9" s="171" t="s">
        <v>204</v>
      </c>
      <c r="D9" s="173" t="s">
        <v>210</v>
      </c>
      <c r="E9" s="167" t="s">
        <v>211</v>
      </c>
      <c r="F9" s="174">
        <v>10</v>
      </c>
      <c r="G9" s="171" t="s">
        <v>220</v>
      </c>
      <c r="H9" s="169">
        <v>43651</v>
      </c>
      <c r="I9" t="s">
        <v>221</v>
      </c>
      <c r="J9" s="170" t="s">
        <v>214</v>
      </c>
      <c r="K9" s="170" t="s">
        <v>182</v>
      </c>
      <c r="M9" t="s">
        <v>222</v>
      </c>
      <c r="N9" t="s">
        <v>813</v>
      </c>
    </row>
    <row r="10" spans="1:15" hidden="1" x14ac:dyDescent="0.2">
      <c r="A10" s="171" t="s">
        <v>203</v>
      </c>
      <c r="B10" s="172">
        <v>43676</v>
      </c>
      <c r="C10" s="171" t="s">
        <v>204</v>
      </c>
      <c r="D10" s="173" t="s">
        <v>210</v>
      </c>
      <c r="E10" s="167" t="s">
        <v>211</v>
      </c>
      <c r="F10" s="174">
        <v>10</v>
      </c>
      <c r="G10" s="171" t="s">
        <v>223</v>
      </c>
      <c r="H10" s="169">
        <v>43657</v>
      </c>
      <c r="I10" t="s">
        <v>213</v>
      </c>
      <c r="J10" s="170" t="s">
        <v>214</v>
      </c>
      <c r="K10" s="170" t="s">
        <v>186</v>
      </c>
      <c r="N10" t="s">
        <v>813</v>
      </c>
    </row>
    <row r="11" spans="1:15" hidden="1" x14ac:dyDescent="0.2">
      <c r="A11" s="171" t="s">
        <v>203</v>
      </c>
      <c r="B11" s="172">
        <v>43676</v>
      </c>
      <c r="C11" s="171" t="s">
        <v>204</v>
      </c>
      <c r="D11" s="173" t="s">
        <v>210</v>
      </c>
      <c r="E11" s="167" t="s">
        <v>211</v>
      </c>
      <c r="F11" s="174">
        <v>10</v>
      </c>
      <c r="G11" s="171" t="s">
        <v>223</v>
      </c>
      <c r="H11" s="169">
        <v>43657</v>
      </c>
      <c r="I11" t="s">
        <v>213</v>
      </c>
      <c r="J11" s="170" t="s">
        <v>214</v>
      </c>
      <c r="K11" s="170" t="s">
        <v>186</v>
      </c>
      <c r="N11" t="s">
        <v>813</v>
      </c>
    </row>
    <row r="12" spans="1:15" hidden="1" x14ac:dyDescent="0.2">
      <c r="A12" s="171" t="s">
        <v>203</v>
      </c>
      <c r="B12" s="172">
        <v>43676</v>
      </c>
      <c r="C12" s="171" t="s">
        <v>204</v>
      </c>
      <c r="D12" s="173" t="s">
        <v>210</v>
      </c>
      <c r="E12" s="167" t="s">
        <v>211</v>
      </c>
      <c r="F12" s="174">
        <v>10</v>
      </c>
      <c r="G12" s="171" t="s">
        <v>224</v>
      </c>
      <c r="H12" s="169">
        <v>43691</v>
      </c>
      <c r="I12" t="s">
        <v>225</v>
      </c>
      <c r="J12" s="170" t="s">
        <v>214</v>
      </c>
      <c r="K12" s="170" t="s">
        <v>177</v>
      </c>
      <c r="N12" t="s">
        <v>813</v>
      </c>
    </row>
    <row r="13" spans="1:15" hidden="1" x14ac:dyDescent="0.2">
      <c r="A13" s="171" t="s">
        <v>226</v>
      </c>
      <c r="B13" s="172">
        <v>43676</v>
      </c>
      <c r="C13" s="171" t="s">
        <v>204</v>
      </c>
      <c r="D13" s="173" t="s">
        <v>210</v>
      </c>
      <c r="E13" s="167" t="s">
        <v>211</v>
      </c>
      <c r="F13" s="174">
        <v>11.74</v>
      </c>
      <c r="G13" s="171" t="s">
        <v>227</v>
      </c>
      <c r="H13" s="169">
        <v>43659</v>
      </c>
      <c r="I13" t="s">
        <v>213</v>
      </c>
      <c r="J13" s="170" t="s">
        <v>175</v>
      </c>
      <c r="K13" t="s">
        <v>228</v>
      </c>
      <c r="N13" t="s">
        <v>813</v>
      </c>
    </row>
    <row r="14" spans="1:15" hidden="1" x14ac:dyDescent="0.2">
      <c r="A14" s="175" t="s">
        <v>218</v>
      </c>
      <c r="B14" s="176">
        <v>43647</v>
      </c>
      <c r="C14" s="175" t="s">
        <v>204</v>
      </c>
      <c r="D14" s="177" t="s">
        <v>210</v>
      </c>
      <c r="E14" s="178" t="s">
        <v>211</v>
      </c>
      <c r="F14" s="179">
        <v>12.5</v>
      </c>
      <c r="G14" s="175" t="s">
        <v>229</v>
      </c>
      <c r="H14" s="169">
        <v>43657</v>
      </c>
      <c r="I14" t="s">
        <v>213</v>
      </c>
      <c r="J14" s="170" t="s">
        <v>214</v>
      </c>
      <c r="K14" s="170" t="s">
        <v>186</v>
      </c>
      <c r="N14" t="s">
        <v>813</v>
      </c>
    </row>
    <row r="15" spans="1:15" hidden="1" x14ac:dyDescent="0.2">
      <c r="A15" s="173" t="s">
        <v>203</v>
      </c>
      <c r="B15" s="180">
        <v>43676</v>
      </c>
      <c r="C15" s="181" t="s">
        <v>204</v>
      </c>
      <c r="D15" s="181" t="s">
        <v>210</v>
      </c>
      <c r="E15" s="182" t="s">
        <v>211</v>
      </c>
      <c r="F15" s="183">
        <v>12.5</v>
      </c>
      <c r="G15" s="184" t="s">
        <v>230</v>
      </c>
      <c r="H15" s="185">
        <v>43651</v>
      </c>
      <c r="I15" t="s">
        <v>221</v>
      </c>
      <c r="J15" s="170" t="s">
        <v>214</v>
      </c>
      <c r="K15" s="170" t="s">
        <v>182</v>
      </c>
      <c r="N15" t="s">
        <v>813</v>
      </c>
    </row>
    <row r="16" spans="1:15" hidden="1" x14ac:dyDescent="0.2">
      <c r="A16" s="164" t="s">
        <v>203</v>
      </c>
      <c r="B16" s="165">
        <v>43676</v>
      </c>
      <c r="C16" s="164" t="s">
        <v>204</v>
      </c>
      <c r="D16" s="166" t="s">
        <v>210</v>
      </c>
      <c r="E16" s="186" t="s">
        <v>211</v>
      </c>
      <c r="F16" s="187">
        <v>12.5</v>
      </c>
      <c r="G16" s="164" t="s">
        <v>231</v>
      </c>
      <c r="H16" s="169">
        <v>43685</v>
      </c>
      <c r="I16" t="s">
        <v>232</v>
      </c>
      <c r="J16" s="170" t="s">
        <v>214</v>
      </c>
      <c r="K16" s="170" t="s">
        <v>181</v>
      </c>
      <c r="N16" t="s">
        <v>810</v>
      </c>
    </row>
    <row r="17" spans="1:15" hidden="1" x14ac:dyDescent="0.2">
      <c r="A17" s="171" t="s">
        <v>203</v>
      </c>
      <c r="B17" s="172">
        <v>43676</v>
      </c>
      <c r="C17" s="171" t="s">
        <v>204</v>
      </c>
      <c r="D17" s="173" t="s">
        <v>210</v>
      </c>
      <c r="E17" s="167" t="s">
        <v>211</v>
      </c>
      <c r="F17" s="174">
        <v>12.5</v>
      </c>
      <c r="G17" s="171" t="s">
        <v>233</v>
      </c>
      <c r="H17" s="169">
        <v>43691</v>
      </c>
      <c r="I17" t="s">
        <v>225</v>
      </c>
      <c r="J17" s="170" t="s">
        <v>214</v>
      </c>
      <c r="K17" s="170" t="s">
        <v>177</v>
      </c>
      <c r="N17" t="s">
        <v>813</v>
      </c>
    </row>
    <row r="18" spans="1:15" x14ac:dyDescent="0.2">
      <c r="A18" s="171" t="s">
        <v>203</v>
      </c>
      <c r="B18" s="172">
        <v>43676</v>
      </c>
      <c r="C18" s="171" t="s">
        <v>204</v>
      </c>
      <c r="D18" s="173" t="s">
        <v>210</v>
      </c>
      <c r="E18" s="167" t="s">
        <v>211</v>
      </c>
      <c r="F18" s="174">
        <v>12.5</v>
      </c>
      <c r="G18" s="171" t="s">
        <v>234</v>
      </c>
      <c r="H18" s="169">
        <v>43697</v>
      </c>
      <c r="I18" s="170" t="s">
        <v>235</v>
      </c>
      <c r="J18" s="170" t="s">
        <v>236</v>
      </c>
      <c r="K18" s="170" t="s">
        <v>236</v>
      </c>
    </row>
    <row r="19" spans="1:15" hidden="1" x14ac:dyDescent="0.2">
      <c r="A19" s="171" t="s">
        <v>203</v>
      </c>
      <c r="B19" s="172">
        <v>43676</v>
      </c>
      <c r="C19" s="171" t="s">
        <v>204</v>
      </c>
      <c r="D19" s="173" t="s">
        <v>210</v>
      </c>
      <c r="E19" s="167" t="s">
        <v>211</v>
      </c>
      <c r="F19" s="174">
        <v>12.5</v>
      </c>
      <c r="G19" s="171" t="s">
        <v>237</v>
      </c>
      <c r="H19" s="169">
        <v>43725</v>
      </c>
      <c r="I19" t="s">
        <v>238</v>
      </c>
      <c r="J19" s="170" t="s">
        <v>214</v>
      </c>
      <c r="K19" s="170" t="s">
        <v>186</v>
      </c>
      <c r="N19" t="s">
        <v>810</v>
      </c>
    </row>
    <row r="20" spans="1:15" x14ac:dyDescent="0.2">
      <c r="A20" s="171" t="s">
        <v>203</v>
      </c>
      <c r="B20" s="172">
        <v>43676</v>
      </c>
      <c r="C20" s="171" t="s">
        <v>204</v>
      </c>
      <c r="D20" s="173" t="s">
        <v>210</v>
      </c>
      <c r="E20" s="167" t="s">
        <v>211</v>
      </c>
      <c r="F20" s="174">
        <v>12.5</v>
      </c>
      <c r="G20" s="171" t="s">
        <v>239</v>
      </c>
      <c r="H20" s="169">
        <v>43774</v>
      </c>
      <c r="I20" s="170" t="s">
        <v>235</v>
      </c>
      <c r="J20" s="170" t="s">
        <v>236</v>
      </c>
      <c r="K20" s="170" t="s">
        <v>236</v>
      </c>
    </row>
    <row r="21" spans="1:15" hidden="1" x14ac:dyDescent="0.2">
      <c r="A21" s="171" t="s">
        <v>226</v>
      </c>
      <c r="B21" s="172">
        <v>43676</v>
      </c>
      <c r="C21" s="171" t="s">
        <v>204</v>
      </c>
      <c r="D21" s="173" t="s">
        <v>210</v>
      </c>
      <c r="E21" s="167" t="s">
        <v>211</v>
      </c>
      <c r="F21" s="174">
        <v>13.29</v>
      </c>
      <c r="G21" s="171" t="s">
        <v>240</v>
      </c>
      <c r="H21" s="169">
        <v>43650</v>
      </c>
      <c r="I21" t="s">
        <v>241</v>
      </c>
      <c r="J21" s="170" t="s">
        <v>242</v>
      </c>
      <c r="K21" s="170" t="s">
        <v>182</v>
      </c>
      <c r="N21" t="s">
        <v>810</v>
      </c>
    </row>
    <row r="22" spans="1:15" hidden="1" x14ac:dyDescent="0.2">
      <c r="A22" s="171" t="s">
        <v>226</v>
      </c>
      <c r="B22" s="172">
        <v>43676</v>
      </c>
      <c r="C22" s="171" t="s">
        <v>204</v>
      </c>
      <c r="D22" s="173" t="s">
        <v>243</v>
      </c>
      <c r="E22" s="167" t="s">
        <v>244</v>
      </c>
      <c r="F22" s="174">
        <v>14.01</v>
      </c>
      <c r="G22" s="171" t="s">
        <v>245</v>
      </c>
      <c r="H22" s="169">
        <v>43665</v>
      </c>
      <c r="I22" t="s">
        <v>246</v>
      </c>
      <c r="J22" t="s">
        <v>180</v>
      </c>
      <c r="K22" t="s">
        <v>247</v>
      </c>
      <c r="N22" t="s">
        <v>810</v>
      </c>
    </row>
    <row r="23" spans="1:15" hidden="1" x14ac:dyDescent="0.2">
      <c r="A23" s="171" t="s">
        <v>203</v>
      </c>
      <c r="B23" s="172">
        <v>43676</v>
      </c>
      <c r="C23" s="171" t="s">
        <v>204</v>
      </c>
      <c r="D23" s="173" t="s">
        <v>205</v>
      </c>
      <c r="E23" s="167" t="s">
        <v>206</v>
      </c>
      <c r="F23" s="188">
        <v>16.27</v>
      </c>
      <c r="G23" s="171" t="s">
        <v>248</v>
      </c>
      <c r="H23" s="169">
        <v>43691</v>
      </c>
      <c r="I23" t="s">
        <v>225</v>
      </c>
      <c r="J23" s="170" t="s">
        <v>174</v>
      </c>
      <c r="K23" s="170" t="s">
        <v>181</v>
      </c>
      <c r="N23" t="s">
        <v>813</v>
      </c>
    </row>
    <row r="24" spans="1:15" hidden="1" x14ac:dyDescent="0.2">
      <c r="A24" s="171" t="s">
        <v>203</v>
      </c>
      <c r="B24" s="172">
        <v>43676</v>
      </c>
      <c r="C24" s="171" t="s">
        <v>204</v>
      </c>
      <c r="D24" s="173" t="s">
        <v>205</v>
      </c>
      <c r="E24" s="167" t="s">
        <v>206</v>
      </c>
      <c r="F24" s="188">
        <v>16.690000000000001</v>
      </c>
      <c r="G24" s="171" t="s">
        <v>249</v>
      </c>
      <c r="H24" s="169">
        <v>43651</v>
      </c>
      <c r="I24" t="s">
        <v>221</v>
      </c>
      <c r="J24" s="170" t="s">
        <v>174</v>
      </c>
      <c r="K24" s="170" t="s">
        <v>182</v>
      </c>
      <c r="N24" t="s">
        <v>813</v>
      </c>
      <c r="O24" s="189"/>
    </row>
    <row r="25" spans="1:15" hidden="1" x14ac:dyDescent="0.2">
      <c r="A25" s="171" t="s">
        <v>226</v>
      </c>
      <c r="B25" s="172">
        <v>43676</v>
      </c>
      <c r="C25" s="171" t="s">
        <v>204</v>
      </c>
      <c r="D25" s="173" t="s">
        <v>250</v>
      </c>
      <c r="E25" s="167" t="s">
        <v>251</v>
      </c>
      <c r="F25" s="188">
        <v>17.39</v>
      </c>
      <c r="G25" s="171" t="s">
        <v>252</v>
      </c>
      <c r="H25" s="169">
        <v>43662</v>
      </c>
      <c r="I25" t="s">
        <v>253</v>
      </c>
      <c r="J25" t="s">
        <v>180</v>
      </c>
      <c r="K25" t="s">
        <v>171</v>
      </c>
      <c r="L25" t="s">
        <v>254</v>
      </c>
      <c r="M25" t="s">
        <v>255</v>
      </c>
      <c r="N25" t="s">
        <v>810</v>
      </c>
    </row>
    <row r="26" spans="1:15" hidden="1" x14ac:dyDescent="0.2">
      <c r="A26" s="171" t="s">
        <v>226</v>
      </c>
      <c r="B26" s="172">
        <v>43676</v>
      </c>
      <c r="C26" s="171" t="s">
        <v>204</v>
      </c>
      <c r="D26" s="173" t="s">
        <v>210</v>
      </c>
      <c r="E26" s="167" t="s">
        <v>211</v>
      </c>
      <c r="F26" s="174">
        <v>18.7</v>
      </c>
      <c r="G26" s="171" t="s">
        <v>256</v>
      </c>
      <c r="H26" s="169">
        <v>43657</v>
      </c>
      <c r="I26" t="s">
        <v>213</v>
      </c>
      <c r="J26" s="170" t="s">
        <v>257</v>
      </c>
      <c r="K26" t="s">
        <v>186</v>
      </c>
      <c r="L26" t="s">
        <v>258</v>
      </c>
      <c r="N26" t="s">
        <v>813</v>
      </c>
    </row>
    <row r="27" spans="1:15" hidden="1" x14ac:dyDescent="0.2">
      <c r="A27" s="171" t="s">
        <v>218</v>
      </c>
      <c r="B27" s="172">
        <v>43647</v>
      </c>
      <c r="C27" s="171" t="s">
        <v>204</v>
      </c>
      <c r="D27" s="173" t="s">
        <v>210</v>
      </c>
      <c r="E27" s="167" t="s">
        <v>211</v>
      </c>
      <c r="F27" s="174">
        <v>20.5</v>
      </c>
      <c r="G27" s="171" t="s">
        <v>259</v>
      </c>
      <c r="H27" s="169">
        <v>43685</v>
      </c>
      <c r="I27" t="s">
        <v>232</v>
      </c>
      <c r="J27" s="170" t="s">
        <v>214</v>
      </c>
      <c r="K27" s="170" t="s">
        <v>181</v>
      </c>
      <c r="N27" t="s">
        <v>810</v>
      </c>
    </row>
    <row r="28" spans="1:15" hidden="1" x14ac:dyDescent="0.2">
      <c r="A28" s="171" t="s">
        <v>226</v>
      </c>
      <c r="B28" s="172">
        <v>43676</v>
      </c>
      <c r="C28" s="171" t="s">
        <v>204</v>
      </c>
      <c r="D28" s="173" t="s">
        <v>243</v>
      </c>
      <c r="E28" s="167" t="s">
        <v>244</v>
      </c>
      <c r="F28" s="174">
        <v>24.96</v>
      </c>
      <c r="G28" s="171" t="s">
        <v>260</v>
      </c>
      <c r="H28" s="169">
        <v>43665</v>
      </c>
      <c r="I28" t="s">
        <v>246</v>
      </c>
      <c r="J28" t="s">
        <v>261</v>
      </c>
      <c r="K28" t="s">
        <v>247</v>
      </c>
      <c r="N28" t="s">
        <v>810</v>
      </c>
    </row>
    <row r="29" spans="1:15" hidden="1" x14ac:dyDescent="0.2">
      <c r="A29" s="171" t="s">
        <v>203</v>
      </c>
      <c r="B29" s="172">
        <v>43676</v>
      </c>
      <c r="C29" s="171" t="s">
        <v>204</v>
      </c>
      <c r="D29" s="173" t="s">
        <v>210</v>
      </c>
      <c r="E29" s="167" t="s">
        <v>211</v>
      </c>
      <c r="F29" s="174">
        <v>25.2</v>
      </c>
      <c r="G29" s="171" t="s">
        <v>262</v>
      </c>
      <c r="H29" s="169">
        <v>43658</v>
      </c>
      <c r="I29" t="s">
        <v>213</v>
      </c>
      <c r="J29" s="170" t="s">
        <v>214</v>
      </c>
      <c r="K29" s="170" t="s">
        <v>186</v>
      </c>
      <c r="N29" t="s">
        <v>813</v>
      </c>
    </row>
    <row r="30" spans="1:15" hidden="1" x14ac:dyDescent="0.2">
      <c r="A30" s="171" t="s">
        <v>226</v>
      </c>
      <c r="B30" s="172">
        <v>43676</v>
      </c>
      <c r="C30" s="171" t="s">
        <v>204</v>
      </c>
      <c r="D30" s="173" t="s">
        <v>250</v>
      </c>
      <c r="E30" s="167" t="s">
        <v>251</v>
      </c>
      <c r="F30" s="188">
        <v>27.83</v>
      </c>
      <c r="G30" s="171" t="s">
        <v>263</v>
      </c>
      <c r="H30" s="169">
        <v>43656</v>
      </c>
      <c r="I30" t="s">
        <v>264</v>
      </c>
      <c r="J30" t="s">
        <v>180</v>
      </c>
      <c r="K30" t="s">
        <v>171</v>
      </c>
      <c r="L30" t="s">
        <v>254</v>
      </c>
      <c r="M30" t="s">
        <v>265</v>
      </c>
      <c r="N30" t="s">
        <v>810</v>
      </c>
    </row>
    <row r="31" spans="1:15" hidden="1" x14ac:dyDescent="0.2">
      <c r="A31" s="171" t="s">
        <v>226</v>
      </c>
      <c r="B31" s="172">
        <v>43676</v>
      </c>
      <c r="C31" s="171" t="s">
        <v>204</v>
      </c>
      <c r="D31" s="173" t="s">
        <v>210</v>
      </c>
      <c r="E31" s="167" t="s">
        <v>211</v>
      </c>
      <c r="F31" s="174">
        <v>28.35</v>
      </c>
      <c r="G31" s="171" t="s">
        <v>266</v>
      </c>
      <c r="H31" s="169">
        <v>43651</v>
      </c>
      <c r="I31" s="170" t="s">
        <v>221</v>
      </c>
      <c r="J31" s="170" t="s">
        <v>242</v>
      </c>
      <c r="K31" s="170" t="s">
        <v>182</v>
      </c>
      <c r="N31" s="170" t="s">
        <v>813</v>
      </c>
    </row>
    <row r="32" spans="1:15" hidden="1" x14ac:dyDescent="0.2">
      <c r="A32" s="171" t="s">
        <v>226</v>
      </c>
      <c r="B32" s="172">
        <v>43676</v>
      </c>
      <c r="C32" s="171" t="s">
        <v>204</v>
      </c>
      <c r="D32" s="173" t="s">
        <v>210</v>
      </c>
      <c r="E32" s="167" t="s">
        <v>211</v>
      </c>
      <c r="F32" s="174">
        <v>32.770000000000003</v>
      </c>
      <c r="G32" s="171" t="s">
        <v>267</v>
      </c>
      <c r="H32" s="169">
        <v>43657</v>
      </c>
      <c r="I32" t="s">
        <v>213</v>
      </c>
      <c r="J32" s="170" t="s">
        <v>242</v>
      </c>
      <c r="K32" t="s">
        <v>186</v>
      </c>
      <c r="N32" t="s">
        <v>810</v>
      </c>
    </row>
    <row r="33" spans="1:15" hidden="1" x14ac:dyDescent="0.2">
      <c r="A33" s="171" t="s">
        <v>203</v>
      </c>
      <c r="B33" s="172">
        <v>43676</v>
      </c>
      <c r="C33" s="171" t="s">
        <v>204</v>
      </c>
      <c r="D33" s="173" t="s">
        <v>205</v>
      </c>
      <c r="E33" s="167" t="s">
        <v>206</v>
      </c>
      <c r="F33" s="188">
        <v>35.049999999999997</v>
      </c>
      <c r="G33" s="171" t="s">
        <v>268</v>
      </c>
      <c r="H33" s="169">
        <v>43657</v>
      </c>
      <c r="I33" t="s">
        <v>213</v>
      </c>
      <c r="J33" s="170" t="s">
        <v>174</v>
      </c>
      <c r="K33" s="170" t="s">
        <v>186</v>
      </c>
      <c r="N33" t="s">
        <v>813</v>
      </c>
    </row>
    <row r="34" spans="1:15" hidden="1" x14ac:dyDescent="0.2">
      <c r="A34" s="171" t="s">
        <v>218</v>
      </c>
      <c r="B34" s="172">
        <v>43647</v>
      </c>
      <c r="C34" s="171" t="s">
        <v>204</v>
      </c>
      <c r="D34" s="173" t="s">
        <v>243</v>
      </c>
      <c r="E34" s="167" t="s">
        <v>244</v>
      </c>
      <c r="F34" s="174">
        <v>40</v>
      </c>
      <c r="G34" s="171" t="s">
        <v>269</v>
      </c>
      <c r="H34" s="169">
        <v>43663</v>
      </c>
      <c r="I34" t="s">
        <v>246</v>
      </c>
      <c r="J34" t="s">
        <v>270</v>
      </c>
      <c r="K34" t="s">
        <v>247</v>
      </c>
      <c r="N34" t="s">
        <v>810</v>
      </c>
    </row>
    <row r="35" spans="1:15" hidden="1" x14ac:dyDescent="0.2">
      <c r="A35" s="171" t="s">
        <v>226</v>
      </c>
      <c r="B35" s="172">
        <v>43676</v>
      </c>
      <c r="C35" s="171" t="s">
        <v>204</v>
      </c>
      <c r="D35" s="173" t="s">
        <v>243</v>
      </c>
      <c r="E35" s="167" t="s">
        <v>244</v>
      </c>
      <c r="F35" s="174">
        <v>42.6</v>
      </c>
      <c r="G35" s="171" t="s">
        <v>271</v>
      </c>
      <c r="H35" s="169">
        <v>43665</v>
      </c>
      <c r="I35" t="s">
        <v>246</v>
      </c>
      <c r="J35" t="s">
        <v>261</v>
      </c>
      <c r="K35" t="s">
        <v>247</v>
      </c>
      <c r="N35" t="s">
        <v>810</v>
      </c>
    </row>
    <row r="36" spans="1:15" hidden="1" x14ac:dyDescent="0.2">
      <c r="A36" s="171" t="s">
        <v>226</v>
      </c>
      <c r="B36" s="172">
        <v>43676</v>
      </c>
      <c r="C36" s="171" t="s">
        <v>204</v>
      </c>
      <c r="D36" s="173" t="s">
        <v>250</v>
      </c>
      <c r="E36" s="167" t="s">
        <v>251</v>
      </c>
      <c r="F36" s="188">
        <v>55.13</v>
      </c>
      <c r="G36" s="171" t="s">
        <v>272</v>
      </c>
      <c r="H36" s="169">
        <v>43655</v>
      </c>
      <c r="I36" t="s">
        <v>273</v>
      </c>
      <c r="J36" t="s">
        <v>180</v>
      </c>
      <c r="K36" t="s">
        <v>171</v>
      </c>
      <c r="L36" t="s">
        <v>254</v>
      </c>
      <c r="M36" t="s">
        <v>274</v>
      </c>
      <c r="N36" t="s">
        <v>810</v>
      </c>
    </row>
    <row r="37" spans="1:15" hidden="1" x14ac:dyDescent="0.2">
      <c r="A37" s="171" t="s">
        <v>226</v>
      </c>
      <c r="B37" s="172">
        <v>43676</v>
      </c>
      <c r="C37" s="171" t="s">
        <v>204</v>
      </c>
      <c r="D37" s="173" t="s">
        <v>243</v>
      </c>
      <c r="E37" s="167" t="s">
        <v>244</v>
      </c>
      <c r="F37" s="174">
        <v>66.86</v>
      </c>
      <c r="G37" s="171" t="s">
        <v>275</v>
      </c>
      <c r="H37" s="169">
        <v>43665</v>
      </c>
      <c r="I37" t="s">
        <v>246</v>
      </c>
      <c r="J37" t="s">
        <v>180</v>
      </c>
      <c r="K37" t="s">
        <v>247</v>
      </c>
      <c r="L37" t="s">
        <v>258</v>
      </c>
      <c r="N37" t="s">
        <v>810</v>
      </c>
    </row>
    <row r="38" spans="1:15" hidden="1" x14ac:dyDescent="0.2">
      <c r="A38" s="171" t="s">
        <v>226</v>
      </c>
      <c r="B38" s="172">
        <v>43676</v>
      </c>
      <c r="C38" s="171" t="s">
        <v>204</v>
      </c>
      <c r="D38" s="173" t="s">
        <v>243</v>
      </c>
      <c r="E38" s="167" t="s">
        <v>244</v>
      </c>
      <c r="F38" s="174">
        <v>69.78</v>
      </c>
      <c r="G38" s="171" t="s">
        <v>276</v>
      </c>
      <c r="H38" s="169">
        <v>43665</v>
      </c>
      <c r="I38" t="s">
        <v>277</v>
      </c>
      <c r="J38" t="s">
        <v>173</v>
      </c>
      <c r="K38" t="s">
        <v>278</v>
      </c>
      <c r="L38" t="s">
        <v>258</v>
      </c>
      <c r="N38" t="s">
        <v>810</v>
      </c>
    </row>
    <row r="39" spans="1:15" hidden="1" x14ac:dyDescent="0.2">
      <c r="A39" s="171"/>
      <c r="B39" s="172"/>
      <c r="C39" s="171"/>
      <c r="D39" s="173" t="s">
        <v>243</v>
      </c>
      <c r="E39" s="167" t="s">
        <v>244</v>
      </c>
      <c r="F39" s="281">
        <v>55.05</v>
      </c>
      <c r="G39" s="275" t="s">
        <v>790</v>
      </c>
      <c r="H39" s="169">
        <v>43665</v>
      </c>
      <c r="I39" t="s">
        <v>277</v>
      </c>
      <c r="J39" t="s">
        <v>1002</v>
      </c>
      <c r="K39" t="s">
        <v>278</v>
      </c>
    </row>
    <row r="40" spans="1:15" hidden="1" x14ac:dyDescent="0.2">
      <c r="A40" s="171"/>
      <c r="B40" s="172"/>
      <c r="C40" s="171"/>
      <c r="D40" s="173" t="s">
        <v>243</v>
      </c>
      <c r="E40" s="167" t="s">
        <v>244</v>
      </c>
      <c r="F40" s="281">
        <v>15.13</v>
      </c>
      <c r="G40" s="275" t="s">
        <v>791</v>
      </c>
      <c r="H40" s="169">
        <v>43665</v>
      </c>
      <c r="I40" t="s">
        <v>277</v>
      </c>
      <c r="J40" t="s">
        <v>1002</v>
      </c>
      <c r="K40" t="s">
        <v>278</v>
      </c>
    </row>
    <row r="41" spans="1:15" hidden="1" x14ac:dyDescent="0.2">
      <c r="A41" s="171" t="s">
        <v>203</v>
      </c>
      <c r="B41" s="172">
        <v>43676</v>
      </c>
      <c r="C41" s="171" t="s">
        <v>204</v>
      </c>
      <c r="D41" s="173" t="s">
        <v>210</v>
      </c>
      <c r="E41" s="167" t="s">
        <v>211</v>
      </c>
      <c r="F41" s="174">
        <v>70.430000000000007</v>
      </c>
      <c r="G41" s="171" t="s">
        <v>279</v>
      </c>
      <c r="H41" s="169">
        <v>43658</v>
      </c>
      <c r="I41" t="s">
        <v>213</v>
      </c>
      <c r="J41" s="170" t="s">
        <v>175</v>
      </c>
      <c r="K41" s="170" t="s">
        <v>186</v>
      </c>
      <c r="N41" t="s">
        <v>813</v>
      </c>
    </row>
    <row r="42" spans="1:15" hidden="1" x14ac:dyDescent="0.2">
      <c r="A42" s="171" t="s">
        <v>226</v>
      </c>
      <c r="B42" s="172">
        <v>43676</v>
      </c>
      <c r="C42" s="171" t="s">
        <v>204</v>
      </c>
      <c r="D42" s="173" t="s">
        <v>210</v>
      </c>
      <c r="E42" s="167" t="s">
        <v>211</v>
      </c>
      <c r="F42" s="174">
        <v>73.040000000000006</v>
      </c>
      <c r="G42" s="171" t="s">
        <v>280</v>
      </c>
      <c r="H42" s="169">
        <v>43651</v>
      </c>
      <c r="I42" t="s">
        <v>241</v>
      </c>
      <c r="J42" s="170" t="s">
        <v>175</v>
      </c>
      <c r="K42" s="170" t="s">
        <v>182</v>
      </c>
      <c r="N42" s="170" t="s">
        <v>810</v>
      </c>
    </row>
    <row r="43" spans="1:15" hidden="1" x14ac:dyDescent="0.2">
      <c r="A43" s="171" t="s">
        <v>226</v>
      </c>
      <c r="B43" s="172">
        <v>43676</v>
      </c>
      <c r="C43" s="171" t="s">
        <v>204</v>
      </c>
      <c r="D43" s="173" t="s">
        <v>250</v>
      </c>
      <c r="E43" s="167" t="s">
        <v>251</v>
      </c>
      <c r="F43" s="174">
        <v>100</v>
      </c>
      <c r="G43" s="171" t="s">
        <v>281</v>
      </c>
      <c r="H43" s="169">
        <v>43650</v>
      </c>
      <c r="I43" t="s">
        <v>253</v>
      </c>
      <c r="J43" t="s">
        <v>180</v>
      </c>
      <c r="K43" t="s">
        <v>171</v>
      </c>
      <c r="L43" t="s">
        <v>282</v>
      </c>
      <c r="M43" t="s">
        <v>283</v>
      </c>
      <c r="N43" t="s">
        <v>810</v>
      </c>
    </row>
    <row r="44" spans="1:15" hidden="1" x14ac:dyDescent="0.2">
      <c r="A44" s="171" t="s">
        <v>203</v>
      </c>
      <c r="B44" s="172">
        <v>43676</v>
      </c>
      <c r="C44" s="171" t="s">
        <v>204</v>
      </c>
      <c r="D44" s="173" t="s">
        <v>210</v>
      </c>
      <c r="E44" s="167" t="s">
        <v>211</v>
      </c>
      <c r="F44" s="174">
        <v>108.7</v>
      </c>
      <c r="G44" s="171" t="s">
        <v>284</v>
      </c>
      <c r="H44" s="169">
        <v>43657</v>
      </c>
      <c r="I44" t="s">
        <v>213</v>
      </c>
      <c r="J44" s="170" t="s">
        <v>174</v>
      </c>
      <c r="K44" s="170" t="s">
        <v>186</v>
      </c>
      <c r="N44" t="s">
        <v>813</v>
      </c>
    </row>
    <row r="45" spans="1:15" hidden="1" x14ac:dyDescent="0.2">
      <c r="A45" s="175" t="s">
        <v>203</v>
      </c>
      <c r="B45" s="176">
        <v>43676</v>
      </c>
      <c r="C45" s="175" t="s">
        <v>204</v>
      </c>
      <c r="D45" s="177" t="s">
        <v>210</v>
      </c>
      <c r="E45" s="178" t="s">
        <v>211</v>
      </c>
      <c r="F45" s="179">
        <v>134.78</v>
      </c>
      <c r="G45" s="175" t="s">
        <v>285</v>
      </c>
      <c r="H45" s="169">
        <v>43657</v>
      </c>
      <c r="I45" t="s">
        <v>213</v>
      </c>
      <c r="J45" s="170" t="s">
        <v>175</v>
      </c>
      <c r="K45" s="170" t="s">
        <v>186</v>
      </c>
      <c r="N45" t="s">
        <v>813</v>
      </c>
    </row>
    <row r="46" spans="1:15" hidden="1" x14ac:dyDescent="0.2">
      <c r="A46" s="173" t="s">
        <v>218</v>
      </c>
      <c r="B46" s="180">
        <v>43647</v>
      </c>
      <c r="C46" s="181" t="s">
        <v>204</v>
      </c>
      <c r="D46" s="181" t="s">
        <v>205</v>
      </c>
      <c r="E46" s="182" t="s">
        <v>206</v>
      </c>
      <c r="F46" s="190">
        <v>143.59</v>
      </c>
      <c r="G46" s="181" t="s">
        <v>286</v>
      </c>
      <c r="H46" s="191">
        <v>43657</v>
      </c>
      <c r="I46" t="s">
        <v>213</v>
      </c>
      <c r="J46" s="170" t="s">
        <v>174</v>
      </c>
      <c r="K46" s="170" t="s">
        <v>186</v>
      </c>
      <c r="N46" t="s">
        <v>813</v>
      </c>
      <c r="O46" s="189"/>
    </row>
    <row r="47" spans="1:15" hidden="1" x14ac:dyDescent="0.2">
      <c r="A47" s="164" t="s">
        <v>203</v>
      </c>
      <c r="B47" s="165">
        <v>43676</v>
      </c>
      <c r="C47" s="164" t="s">
        <v>204</v>
      </c>
      <c r="D47" s="166" t="s">
        <v>243</v>
      </c>
      <c r="E47" s="186" t="s">
        <v>244</v>
      </c>
      <c r="F47" s="187">
        <v>234.75</v>
      </c>
      <c r="G47" s="164" t="s">
        <v>287</v>
      </c>
      <c r="H47" s="169">
        <v>43665</v>
      </c>
      <c r="I47" t="s">
        <v>246</v>
      </c>
      <c r="J47" t="s">
        <v>270</v>
      </c>
      <c r="K47" t="s">
        <v>247</v>
      </c>
      <c r="N47" t="s">
        <v>810</v>
      </c>
    </row>
    <row r="48" spans="1:15" x14ac:dyDescent="0.2">
      <c r="A48" s="192" t="s">
        <v>203</v>
      </c>
      <c r="B48" s="193">
        <v>43676</v>
      </c>
      <c r="C48" s="192" t="s">
        <v>204</v>
      </c>
      <c r="D48" s="194" t="s">
        <v>205</v>
      </c>
      <c r="E48" s="195" t="s">
        <v>206</v>
      </c>
      <c r="F48" s="196">
        <v>235.42</v>
      </c>
      <c r="G48" s="192" t="s">
        <v>288</v>
      </c>
      <c r="H48" s="197">
        <v>43774</v>
      </c>
      <c r="I48" s="170" t="s">
        <v>235</v>
      </c>
      <c r="J48" s="189" t="s">
        <v>174</v>
      </c>
      <c r="K48" s="189" t="s">
        <v>184</v>
      </c>
      <c r="L48" s="189"/>
      <c r="M48" s="189"/>
    </row>
    <row r="49" spans="1:16" hidden="1" x14ac:dyDescent="0.2">
      <c r="A49" s="171" t="s">
        <v>203</v>
      </c>
      <c r="B49" s="172">
        <v>43676</v>
      </c>
      <c r="C49" s="171" t="s">
        <v>204</v>
      </c>
      <c r="D49" s="173" t="s">
        <v>205</v>
      </c>
      <c r="E49" s="167" t="s">
        <v>206</v>
      </c>
      <c r="F49" s="315">
        <v>284.33999999999997</v>
      </c>
      <c r="G49" s="171" t="s">
        <v>289</v>
      </c>
      <c r="H49" s="169">
        <v>43697</v>
      </c>
      <c r="I49" t="s">
        <v>225</v>
      </c>
      <c r="J49" s="170" t="s">
        <v>236</v>
      </c>
      <c r="K49" s="170" t="s">
        <v>236</v>
      </c>
    </row>
    <row r="50" spans="1:16" x14ac:dyDescent="0.2">
      <c r="A50" s="192" t="s">
        <v>218</v>
      </c>
      <c r="B50" s="193">
        <v>43647</v>
      </c>
      <c r="C50" s="192" t="s">
        <v>204</v>
      </c>
      <c r="D50" s="194" t="s">
        <v>205</v>
      </c>
      <c r="E50" s="195" t="s">
        <v>206</v>
      </c>
      <c r="F50" s="196">
        <v>336.12</v>
      </c>
      <c r="G50" s="192" t="s">
        <v>290</v>
      </c>
      <c r="H50" s="197">
        <v>43685</v>
      </c>
      <c r="I50" s="170" t="s">
        <v>235</v>
      </c>
      <c r="J50" s="189" t="s">
        <v>174</v>
      </c>
      <c r="K50" s="189" t="s">
        <v>291</v>
      </c>
      <c r="L50" s="189"/>
      <c r="M50" s="189"/>
    </row>
    <row r="51" spans="1:16" hidden="1" x14ac:dyDescent="0.2">
      <c r="A51" s="171" t="s">
        <v>203</v>
      </c>
      <c r="B51" s="172">
        <v>43676</v>
      </c>
      <c r="C51" s="171" t="s">
        <v>204</v>
      </c>
      <c r="D51" s="173" t="s">
        <v>205</v>
      </c>
      <c r="E51" s="167" t="s">
        <v>206</v>
      </c>
      <c r="F51" s="188">
        <v>348.93</v>
      </c>
      <c r="G51" s="171" t="s">
        <v>249</v>
      </c>
      <c r="H51" s="169">
        <v>43651</v>
      </c>
      <c r="I51" t="s">
        <v>221</v>
      </c>
      <c r="J51" s="170" t="s">
        <v>174</v>
      </c>
      <c r="K51" s="170" t="s">
        <v>182</v>
      </c>
      <c r="N51" t="s">
        <v>813</v>
      </c>
    </row>
    <row r="52" spans="1:16" hidden="1" x14ac:dyDescent="0.2">
      <c r="A52" s="171" t="s">
        <v>203</v>
      </c>
      <c r="B52" s="172">
        <v>43676</v>
      </c>
      <c r="C52" s="171" t="s">
        <v>204</v>
      </c>
      <c r="D52" s="173" t="s">
        <v>205</v>
      </c>
      <c r="E52" s="167" t="s">
        <v>206</v>
      </c>
      <c r="F52" s="188">
        <v>494.59</v>
      </c>
      <c r="G52" s="171" t="s">
        <v>292</v>
      </c>
      <c r="H52" s="169">
        <v>43685</v>
      </c>
      <c r="I52" t="s">
        <v>232</v>
      </c>
      <c r="J52" s="170" t="s">
        <v>174</v>
      </c>
      <c r="K52" s="170" t="s">
        <v>181</v>
      </c>
      <c r="N52" t="s">
        <v>810</v>
      </c>
    </row>
    <row r="53" spans="1:16" hidden="1" x14ac:dyDescent="0.2">
      <c r="A53" s="175" t="s">
        <v>218</v>
      </c>
      <c r="B53" s="176">
        <v>43647</v>
      </c>
      <c r="C53" s="175" t="s">
        <v>204</v>
      </c>
      <c r="D53" s="177" t="s">
        <v>205</v>
      </c>
      <c r="E53" s="178" t="s">
        <v>206</v>
      </c>
      <c r="F53" s="198">
        <v>582.66</v>
      </c>
      <c r="G53" s="175" t="s">
        <v>286</v>
      </c>
      <c r="H53" s="169">
        <v>43657</v>
      </c>
      <c r="I53" t="s">
        <v>213</v>
      </c>
      <c r="J53" s="170" t="s">
        <v>174</v>
      </c>
      <c r="K53" s="170" t="s">
        <v>186</v>
      </c>
      <c r="N53" t="s">
        <v>813</v>
      </c>
    </row>
    <row r="54" spans="1:16" hidden="1" x14ac:dyDescent="0.2">
      <c r="A54" s="173" t="s">
        <v>203</v>
      </c>
      <c r="B54" s="180">
        <v>43676</v>
      </c>
      <c r="C54" s="181" t="s">
        <v>204</v>
      </c>
      <c r="D54" s="181" t="s">
        <v>205</v>
      </c>
      <c r="E54" s="182" t="s">
        <v>206</v>
      </c>
      <c r="F54" s="190">
        <v>698.41</v>
      </c>
      <c r="G54" s="181" t="s">
        <v>248</v>
      </c>
      <c r="H54" s="191">
        <v>43691</v>
      </c>
      <c r="I54" t="s">
        <v>225</v>
      </c>
      <c r="J54" s="170" t="s">
        <v>174</v>
      </c>
      <c r="K54" s="170" t="s">
        <v>181</v>
      </c>
      <c r="N54" t="s">
        <v>813</v>
      </c>
    </row>
    <row r="55" spans="1:16" hidden="1" x14ac:dyDescent="0.2">
      <c r="A55" s="164" t="s">
        <v>203</v>
      </c>
      <c r="B55" s="165">
        <v>43676</v>
      </c>
      <c r="C55" s="164" t="s">
        <v>204</v>
      </c>
      <c r="D55" s="166" t="s">
        <v>205</v>
      </c>
      <c r="E55" s="186" t="s">
        <v>206</v>
      </c>
      <c r="F55" s="168">
        <v>768.48</v>
      </c>
      <c r="G55" s="164" t="s">
        <v>293</v>
      </c>
      <c r="H55" s="169">
        <v>43725</v>
      </c>
      <c r="I55" t="s">
        <v>238</v>
      </c>
      <c r="J55" s="170" t="s">
        <v>174</v>
      </c>
      <c r="K55" s="170" t="s">
        <v>186</v>
      </c>
      <c r="N55" t="s">
        <v>810</v>
      </c>
    </row>
    <row r="56" spans="1:16" hidden="1" x14ac:dyDescent="0.2">
      <c r="A56" s="171" t="s">
        <v>294</v>
      </c>
      <c r="B56" s="172">
        <v>43708</v>
      </c>
      <c r="C56" s="171" t="s">
        <v>295</v>
      </c>
      <c r="D56" s="173" t="s">
        <v>205</v>
      </c>
      <c r="E56" s="167" t="s">
        <v>206</v>
      </c>
      <c r="F56" s="199">
        <v>282.14999999999998</v>
      </c>
      <c r="G56" s="171" t="s">
        <v>296</v>
      </c>
      <c r="H56" s="169">
        <v>43734</v>
      </c>
      <c r="I56" t="s">
        <v>297</v>
      </c>
      <c r="J56" s="170" t="s">
        <v>174</v>
      </c>
      <c r="K56" t="s">
        <v>298</v>
      </c>
      <c r="N56" t="s">
        <v>810</v>
      </c>
    </row>
    <row r="57" spans="1:16" hidden="1" x14ac:dyDescent="0.2">
      <c r="A57" s="171" t="s">
        <v>294</v>
      </c>
      <c r="B57" s="172">
        <v>43708</v>
      </c>
      <c r="C57" s="171" t="s">
        <v>295</v>
      </c>
      <c r="D57" s="173" t="s">
        <v>205</v>
      </c>
      <c r="E57" s="167" t="s">
        <v>206</v>
      </c>
      <c r="F57" s="199">
        <v>75</v>
      </c>
      <c r="G57" s="171" t="s">
        <v>299</v>
      </c>
      <c r="H57" s="169">
        <v>43725</v>
      </c>
      <c r="I57" t="s">
        <v>238</v>
      </c>
      <c r="J57" s="170" t="s">
        <v>174</v>
      </c>
      <c r="K57" t="s">
        <v>170</v>
      </c>
      <c r="N57" t="s">
        <v>810</v>
      </c>
    </row>
    <row r="58" spans="1:16" hidden="1" x14ac:dyDescent="0.2">
      <c r="A58" s="171" t="s">
        <v>294</v>
      </c>
      <c r="B58" s="172">
        <v>43708</v>
      </c>
      <c r="C58" s="171" t="s">
        <v>295</v>
      </c>
      <c r="D58" s="173" t="s">
        <v>205</v>
      </c>
      <c r="E58" s="167" t="s">
        <v>206</v>
      </c>
      <c r="F58" s="199">
        <v>8.6999999999999993</v>
      </c>
      <c r="G58" s="171" t="s">
        <v>300</v>
      </c>
      <c r="H58" s="169">
        <v>43725</v>
      </c>
      <c r="I58" t="s">
        <v>238</v>
      </c>
      <c r="J58" s="170" t="s">
        <v>174</v>
      </c>
      <c r="K58" t="s">
        <v>170</v>
      </c>
      <c r="N58" t="s">
        <v>810</v>
      </c>
    </row>
    <row r="59" spans="1:16" hidden="1" x14ac:dyDescent="0.2">
      <c r="A59" s="171" t="s">
        <v>294</v>
      </c>
      <c r="B59" s="172">
        <v>43708</v>
      </c>
      <c r="C59" s="171" t="s">
        <v>295</v>
      </c>
      <c r="D59" s="173" t="s">
        <v>205</v>
      </c>
      <c r="E59" s="167" t="s">
        <v>206</v>
      </c>
      <c r="F59" s="199">
        <v>39.9</v>
      </c>
      <c r="G59" s="171" t="s">
        <v>301</v>
      </c>
      <c r="H59" s="169">
        <v>43725</v>
      </c>
      <c r="I59" t="s">
        <v>238</v>
      </c>
      <c r="J59" s="170" t="s">
        <v>174</v>
      </c>
      <c r="K59" t="s">
        <v>170</v>
      </c>
      <c r="N59" t="s">
        <v>810</v>
      </c>
    </row>
    <row r="60" spans="1:16" hidden="1" x14ac:dyDescent="0.2">
      <c r="A60" s="171" t="s">
        <v>294</v>
      </c>
      <c r="B60" s="172">
        <v>43708</v>
      </c>
      <c r="C60" s="171" t="s">
        <v>295</v>
      </c>
      <c r="D60" s="173" t="s">
        <v>205</v>
      </c>
      <c r="E60" s="167" t="s">
        <v>206</v>
      </c>
      <c r="F60" s="199">
        <v>8.36</v>
      </c>
      <c r="G60" s="171" t="s">
        <v>301</v>
      </c>
      <c r="H60" s="169">
        <v>43725</v>
      </c>
      <c r="I60" t="s">
        <v>238</v>
      </c>
      <c r="J60" s="170" t="s">
        <v>174</v>
      </c>
      <c r="K60" t="s">
        <v>170</v>
      </c>
      <c r="N60" t="s">
        <v>810</v>
      </c>
    </row>
    <row r="61" spans="1:16" hidden="1" x14ac:dyDescent="0.2">
      <c r="A61" s="171" t="s">
        <v>294</v>
      </c>
      <c r="B61" s="172">
        <v>43708</v>
      </c>
      <c r="C61" s="171" t="s">
        <v>295</v>
      </c>
      <c r="D61" s="173" t="s">
        <v>205</v>
      </c>
      <c r="E61" s="167" t="s">
        <v>206</v>
      </c>
      <c r="F61" s="199">
        <v>319.16000000000003</v>
      </c>
      <c r="G61" s="171" t="s">
        <v>302</v>
      </c>
      <c r="H61" s="169">
        <v>43721</v>
      </c>
      <c r="I61" t="s">
        <v>303</v>
      </c>
      <c r="J61" s="170" t="s">
        <v>174</v>
      </c>
      <c r="K61" s="170" t="s">
        <v>304</v>
      </c>
      <c r="N61" t="s">
        <v>813</v>
      </c>
      <c r="O61" s="189"/>
      <c r="P61" t="s">
        <v>1004</v>
      </c>
    </row>
    <row r="62" spans="1:16" hidden="1" x14ac:dyDescent="0.2">
      <c r="A62" s="171" t="s">
        <v>294</v>
      </c>
      <c r="B62" s="172">
        <v>43708</v>
      </c>
      <c r="C62" s="171" t="s">
        <v>295</v>
      </c>
      <c r="D62" s="173" t="s">
        <v>205</v>
      </c>
      <c r="E62" s="167" t="s">
        <v>206</v>
      </c>
      <c r="F62" s="199">
        <v>750.44</v>
      </c>
      <c r="G62" s="171" t="s">
        <v>305</v>
      </c>
      <c r="H62" s="169">
        <v>43720</v>
      </c>
      <c r="I62" t="s">
        <v>306</v>
      </c>
      <c r="J62" s="170" t="s">
        <v>174</v>
      </c>
      <c r="K62" s="170" t="s">
        <v>291</v>
      </c>
      <c r="N62" t="s">
        <v>810</v>
      </c>
    </row>
    <row r="63" spans="1:16" hidden="1" x14ac:dyDescent="0.2">
      <c r="A63" s="171" t="s">
        <v>294</v>
      </c>
      <c r="B63" s="172">
        <v>43708</v>
      </c>
      <c r="C63" s="171" t="s">
        <v>295</v>
      </c>
      <c r="D63" s="173" t="s">
        <v>205</v>
      </c>
      <c r="E63" s="167" t="s">
        <v>206</v>
      </c>
      <c r="F63" s="199">
        <v>536.86</v>
      </c>
      <c r="G63" s="171" t="s">
        <v>307</v>
      </c>
      <c r="H63" s="169">
        <v>43706</v>
      </c>
      <c r="I63" t="s">
        <v>308</v>
      </c>
      <c r="J63" s="170" t="s">
        <v>174</v>
      </c>
      <c r="K63" s="170" t="s">
        <v>170</v>
      </c>
      <c r="N63" t="s">
        <v>810</v>
      </c>
    </row>
    <row r="64" spans="1:16" hidden="1" x14ac:dyDescent="0.2">
      <c r="A64" s="171" t="s">
        <v>294</v>
      </c>
      <c r="B64" s="172">
        <v>43708</v>
      </c>
      <c r="C64" s="171" t="s">
        <v>295</v>
      </c>
      <c r="D64" s="173" t="s">
        <v>205</v>
      </c>
      <c r="E64" s="167" t="s">
        <v>206</v>
      </c>
      <c r="F64" s="199">
        <v>130.43</v>
      </c>
      <c r="G64" s="171" t="s">
        <v>309</v>
      </c>
      <c r="H64" s="169">
        <v>43691</v>
      </c>
      <c r="I64" t="s">
        <v>225</v>
      </c>
      <c r="J64" s="170" t="s">
        <v>174</v>
      </c>
      <c r="K64" t="s">
        <v>177</v>
      </c>
      <c r="N64" t="s">
        <v>813</v>
      </c>
    </row>
    <row r="65" spans="1:16" hidden="1" x14ac:dyDescent="0.2">
      <c r="A65" s="171" t="s">
        <v>294</v>
      </c>
      <c r="B65" s="172">
        <v>43708</v>
      </c>
      <c r="C65" s="171" t="s">
        <v>295</v>
      </c>
      <c r="D65" s="173" t="s">
        <v>205</v>
      </c>
      <c r="E65" s="167" t="s">
        <v>206</v>
      </c>
      <c r="F65" s="199">
        <v>8.6999999999999993</v>
      </c>
      <c r="G65" s="171" t="s">
        <v>310</v>
      </c>
      <c r="H65" s="169">
        <v>43678</v>
      </c>
      <c r="I65" t="s">
        <v>311</v>
      </c>
      <c r="J65" s="170" t="s">
        <v>174</v>
      </c>
      <c r="K65" t="s">
        <v>312</v>
      </c>
      <c r="N65" t="s">
        <v>810</v>
      </c>
    </row>
    <row r="66" spans="1:16" hidden="1" x14ac:dyDescent="0.2">
      <c r="A66" s="171" t="s">
        <v>294</v>
      </c>
      <c r="B66" s="172">
        <v>43708</v>
      </c>
      <c r="C66" s="171" t="s">
        <v>295</v>
      </c>
      <c r="D66" s="173" t="s">
        <v>205</v>
      </c>
      <c r="E66" s="167" t="s">
        <v>206</v>
      </c>
      <c r="F66" s="199">
        <v>426.56</v>
      </c>
      <c r="G66" s="171" t="s">
        <v>313</v>
      </c>
      <c r="H66" s="169">
        <v>43678</v>
      </c>
      <c r="I66" t="s">
        <v>311</v>
      </c>
      <c r="J66" s="170" t="s">
        <v>174</v>
      </c>
      <c r="K66" t="s">
        <v>312</v>
      </c>
      <c r="N66" t="s">
        <v>810</v>
      </c>
    </row>
    <row r="67" spans="1:16" hidden="1" x14ac:dyDescent="0.2">
      <c r="A67" s="171" t="s">
        <v>294</v>
      </c>
      <c r="B67" s="172">
        <v>43708</v>
      </c>
      <c r="C67" s="171" t="s">
        <v>295</v>
      </c>
      <c r="D67" s="173" t="s">
        <v>205</v>
      </c>
      <c r="E67" s="167" t="s">
        <v>206</v>
      </c>
      <c r="F67" s="199">
        <v>444.09</v>
      </c>
      <c r="G67" s="171" t="s">
        <v>313</v>
      </c>
      <c r="H67" s="169">
        <v>43678</v>
      </c>
      <c r="I67" t="s">
        <v>311</v>
      </c>
      <c r="J67" s="170" t="s">
        <v>174</v>
      </c>
      <c r="K67" t="s">
        <v>312</v>
      </c>
      <c r="N67" t="s">
        <v>810</v>
      </c>
    </row>
    <row r="68" spans="1:16" hidden="1" x14ac:dyDescent="0.2">
      <c r="A68" s="171" t="s">
        <v>294</v>
      </c>
      <c r="B68" s="172">
        <v>43708</v>
      </c>
      <c r="C68" s="171" t="s">
        <v>295</v>
      </c>
      <c r="D68" s="173" t="s">
        <v>205</v>
      </c>
      <c r="E68" s="167" t="s">
        <v>206</v>
      </c>
      <c r="F68" s="199">
        <v>198.83</v>
      </c>
      <c r="G68" s="171" t="s">
        <v>314</v>
      </c>
      <c r="H68" s="169">
        <v>43678</v>
      </c>
      <c r="I68" t="s">
        <v>311</v>
      </c>
      <c r="J68" s="170" t="s">
        <v>174</v>
      </c>
      <c r="K68" t="s">
        <v>312</v>
      </c>
      <c r="N68" t="s">
        <v>810</v>
      </c>
    </row>
    <row r="69" spans="1:16" hidden="1" x14ac:dyDescent="0.2">
      <c r="A69" s="171" t="s">
        <v>294</v>
      </c>
      <c r="B69" s="172">
        <v>43708</v>
      </c>
      <c r="C69" s="171" t="s">
        <v>295</v>
      </c>
      <c r="D69" s="173" t="s">
        <v>205</v>
      </c>
      <c r="E69" s="167" t="s">
        <v>206</v>
      </c>
      <c r="F69" s="199">
        <v>198.82</v>
      </c>
      <c r="G69" s="171" t="s">
        <v>314</v>
      </c>
      <c r="H69" s="169">
        <v>43678</v>
      </c>
      <c r="I69" t="s">
        <v>311</v>
      </c>
      <c r="J69" s="170" t="s">
        <v>174</v>
      </c>
      <c r="K69" t="s">
        <v>312</v>
      </c>
      <c r="N69" t="s">
        <v>810</v>
      </c>
    </row>
    <row r="70" spans="1:16" x14ac:dyDescent="0.2">
      <c r="A70" s="200" t="s">
        <v>294</v>
      </c>
      <c r="B70" s="201">
        <v>43708</v>
      </c>
      <c r="C70" s="200" t="s">
        <v>295</v>
      </c>
      <c r="D70" s="202" t="s">
        <v>205</v>
      </c>
      <c r="E70" s="203" t="s">
        <v>206</v>
      </c>
      <c r="F70" s="204">
        <v>-336.12</v>
      </c>
      <c r="G70" s="200" t="s">
        <v>315</v>
      </c>
      <c r="H70" s="189"/>
      <c r="I70" s="170" t="s">
        <v>235</v>
      </c>
      <c r="J70" s="189"/>
      <c r="K70" s="189"/>
      <c r="L70" s="189"/>
      <c r="M70" s="189"/>
    </row>
    <row r="71" spans="1:16" x14ac:dyDescent="0.2">
      <c r="A71" s="194" t="s">
        <v>294</v>
      </c>
      <c r="B71" s="205">
        <v>43708</v>
      </c>
      <c r="C71" s="206" t="s">
        <v>295</v>
      </c>
      <c r="D71" s="206" t="s">
        <v>205</v>
      </c>
      <c r="E71" s="207" t="s">
        <v>206</v>
      </c>
      <c r="F71" s="208">
        <v>-235.42</v>
      </c>
      <c r="G71" s="209" t="s">
        <v>288</v>
      </c>
      <c r="H71" s="189"/>
      <c r="I71" s="170" t="s">
        <v>235</v>
      </c>
      <c r="J71" s="170" t="s">
        <v>236</v>
      </c>
      <c r="K71" s="189"/>
      <c r="L71" s="189"/>
      <c r="M71" s="189"/>
    </row>
    <row r="72" spans="1:16" hidden="1" x14ac:dyDescent="0.2">
      <c r="A72" s="171" t="s">
        <v>294</v>
      </c>
      <c r="B72" s="172">
        <v>43708</v>
      </c>
      <c r="C72" s="171" t="s">
        <v>295</v>
      </c>
      <c r="D72" s="173" t="s">
        <v>210</v>
      </c>
      <c r="E72" s="167" t="s">
        <v>211</v>
      </c>
      <c r="F72" s="199">
        <v>5.85</v>
      </c>
      <c r="G72" s="171" t="s">
        <v>316</v>
      </c>
      <c r="H72" s="169">
        <v>43734</v>
      </c>
      <c r="I72" t="s">
        <v>297</v>
      </c>
      <c r="J72" s="170" t="s">
        <v>214</v>
      </c>
      <c r="K72" t="s">
        <v>298</v>
      </c>
      <c r="N72" t="s">
        <v>810</v>
      </c>
    </row>
    <row r="73" spans="1:16" hidden="1" x14ac:dyDescent="0.2">
      <c r="A73" s="171" t="s">
        <v>294</v>
      </c>
      <c r="B73" s="172">
        <v>43708</v>
      </c>
      <c r="C73" s="171" t="s">
        <v>295</v>
      </c>
      <c r="D73" s="173" t="s">
        <v>210</v>
      </c>
      <c r="E73" s="167" t="s">
        <v>211</v>
      </c>
      <c r="F73" s="199">
        <v>10</v>
      </c>
      <c r="G73" s="171" t="s">
        <v>317</v>
      </c>
      <c r="H73" s="169">
        <v>43725</v>
      </c>
      <c r="I73" t="s">
        <v>238</v>
      </c>
      <c r="J73" s="170" t="s">
        <v>214</v>
      </c>
      <c r="K73" t="s">
        <v>170</v>
      </c>
      <c r="N73" t="s">
        <v>810</v>
      </c>
    </row>
    <row r="74" spans="1:16" hidden="1" x14ac:dyDescent="0.2">
      <c r="A74" s="171" t="s">
        <v>294</v>
      </c>
      <c r="B74" s="172">
        <v>43708</v>
      </c>
      <c r="C74" s="171" t="s">
        <v>295</v>
      </c>
      <c r="D74" s="173" t="s">
        <v>210</v>
      </c>
      <c r="E74" s="167" t="s">
        <v>211</v>
      </c>
      <c r="F74" s="199">
        <v>10</v>
      </c>
      <c r="G74" s="171" t="s">
        <v>317</v>
      </c>
      <c r="H74" s="169">
        <v>43725</v>
      </c>
      <c r="I74" t="s">
        <v>238</v>
      </c>
      <c r="J74" s="170" t="s">
        <v>214</v>
      </c>
      <c r="K74" t="s">
        <v>170</v>
      </c>
      <c r="N74" t="s">
        <v>810</v>
      </c>
    </row>
    <row r="75" spans="1:16" hidden="1" x14ac:dyDescent="0.2">
      <c r="A75" s="171" t="s">
        <v>294</v>
      </c>
      <c r="B75" s="172">
        <v>43708</v>
      </c>
      <c r="C75" s="171" t="s">
        <v>295</v>
      </c>
      <c r="D75" s="173" t="s">
        <v>210</v>
      </c>
      <c r="E75" s="167" t="s">
        <v>211</v>
      </c>
      <c r="F75" s="199">
        <v>10</v>
      </c>
      <c r="G75" s="171" t="s">
        <v>317</v>
      </c>
      <c r="H75" s="169">
        <v>43725</v>
      </c>
      <c r="I75" t="s">
        <v>238</v>
      </c>
      <c r="J75" s="170" t="s">
        <v>214</v>
      </c>
      <c r="K75" t="s">
        <v>170</v>
      </c>
      <c r="N75" t="s">
        <v>810</v>
      </c>
    </row>
    <row r="76" spans="1:16" hidden="1" x14ac:dyDescent="0.2">
      <c r="A76" s="171" t="s">
        <v>294</v>
      </c>
      <c r="B76" s="172">
        <v>43708</v>
      </c>
      <c r="C76" s="171" t="s">
        <v>295</v>
      </c>
      <c r="D76" s="173" t="s">
        <v>210</v>
      </c>
      <c r="E76" s="167" t="s">
        <v>211</v>
      </c>
      <c r="F76" s="199">
        <v>5.85</v>
      </c>
      <c r="G76" s="171" t="s">
        <v>318</v>
      </c>
      <c r="H76" s="169">
        <v>43721</v>
      </c>
      <c r="I76" t="s">
        <v>303</v>
      </c>
      <c r="J76" s="170" t="s">
        <v>214</v>
      </c>
      <c r="K76" t="s">
        <v>304</v>
      </c>
      <c r="N76" t="s">
        <v>813</v>
      </c>
      <c r="P76" t="s">
        <v>1004</v>
      </c>
    </row>
    <row r="77" spans="1:16" hidden="1" x14ac:dyDescent="0.2">
      <c r="A77" s="171" t="s">
        <v>294</v>
      </c>
      <c r="B77" s="172">
        <v>43708</v>
      </c>
      <c r="C77" s="171" t="s">
        <v>295</v>
      </c>
      <c r="D77" s="173" t="s">
        <v>210</v>
      </c>
      <c r="E77" s="167" t="s">
        <v>211</v>
      </c>
      <c r="F77" s="199">
        <v>5.85</v>
      </c>
      <c r="G77" s="171" t="s">
        <v>319</v>
      </c>
      <c r="H77" s="169">
        <v>43720</v>
      </c>
      <c r="I77" t="s">
        <v>306</v>
      </c>
      <c r="J77" s="170" t="s">
        <v>214</v>
      </c>
      <c r="K77" t="s">
        <v>291</v>
      </c>
      <c r="N77" t="s">
        <v>810</v>
      </c>
    </row>
    <row r="78" spans="1:16" hidden="1" x14ac:dyDescent="0.2">
      <c r="A78" s="171" t="s">
        <v>294</v>
      </c>
      <c r="B78" s="172">
        <v>43708</v>
      </c>
      <c r="C78" s="171" t="s">
        <v>295</v>
      </c>
      <c r="D78" s="173" t="s">
        <v>210</v>
      </c>
      <c r="E78" s="167" t="s">
        <v>211</v>
      </c>
      <c r="F78" s="199">
        <v>10</v>
      </c>
      <c r="G78" s="171" t="s">
        <v>319</v>
      </c>
      <c r="H78" s="169">
        <v>43720</v>
      </c>
      <c r="I78" t="s">
        <v>306</v>
      </c>
      <c r="J78" s="170" t="s">
        <v>214</v>
      </c>
      <c r="K78" t="s">
        <v>291</v>
      </c>
      <c r="N78" t="s">
        <v>810</v>
      </c>
    </row>
    <row r="79" spans="1:16" hidden="1" x14ac:dyDescent="0.2">
      <c r="A79" s="171" t="s">
        <v>294</v>
      </c>
      <c r="B79" s="172">
        <v>43708</v>
      </c>
      <c r="C79" s="171" t="s">
        <v>295</v>
      </c>
      <c r="D79" s="173" t="s">
        <v>210</v>
      </c>
      <c r="E79" s="167" t="s">
        <v>211</v>
      </c>
      <c r="F79" s="199">
        <v>5.85</v>
      </c>
      <c r="G79" s="171" t="s">
        <v>320</v>
      </c>
      <c r="H79" s="169">
        <v>43706</v>
      </c>
      <c r="I79" t="s">
        <v>308</v>
      </c>
      <c r="J79" s="170" t="s">
        <v>214</v>
      </c>
      <c r="K79" t="s">
        <v>170</v>
      </c>
      <c r="N79" t="s">
        <v>810</v>
      </c>
    </row>
    <row r="80" spans="1:16" hidden="1" x14ac:dyDescent="0.2">
      <c r="A80" s="171" t="s">
        <v>321</v>
      </c>
      <c r="B80" s="172">
        <v>43706</v>
      </c>
      <c r="C80" s="171" t="s">
        <v>295</v>
      </c>
      <c r="D80" s="173" t="s">
        <v>210</v>
      </c>
      <c r="E80" s="167" t="s">
        <v>211</v>
      </c>
      <c r="F80" s="199">
        <v>16.7</v>
      </c>
      <c r="G80" s="171" t="s">
        <v>322</v>
      </c>
      <c r="H80" s="169">
        <v>43695</v>
      </c>
      <c r="I80" t="s">
        <v>225</v>
      </c>
      <c r="J80" t="s">
        <v>323</v>
      </c>
      <c r="K80" t="s">
        <v>181</v>
      </c>
      <c r="N80" t="s">
        <v>813</v>
      </c>
    </row>
    <row r="81" spans="1:14" hidden="1" x14ac:dyDescent="0.2">
      <c r="A81" s="171" t="s">
        <v>321</v>
      </c>
      <c r="B81" s="172">
        <v>43706</v>
      </c>
      <c r="C81" s="171" t="s">
        <v>295</v>
      </c>
      <c r="D81" s="173" t="s">
        <v>210</v>
      </c>
      <c r="E81" s="167" t="s">
        <v>211</v>
      </c>
      <c r="F81" s="199">
        <v>56.73</v>
      </c>
      <c r="G81" s="171" t="s">
        <v>324</v>
      </c>
      <c r="H81" s="169">
        <v>43694</v>
      </c>
      <c r="I81" t="s">
        <v>225</v>
      </c>
      <c r="J81" s="170" t="s">
        <v>242</v>
      </c>
      <c r="K81" t="s">
        <v>181</v>
      </c>
      <c r="N81" t="s">
        <v>813</v>
      </c>
    </row>
    <row r="82" spans="1:14" hidden="1" x14ac:dyDescent="0.2">
      <c r="A82" s="171" t="s">
        <v>321</v>
      </c>
      <c r="B82" s="172">
        <v>43706</v>
      </c>
      <c r="C82" s="171" t="s">
        <v>295</v>
      </c>
      <c r="D82" s="173" t="s">
        <v>210</v>
      </c>
      <c r="E82" s="167" t="s">
        <v>211</v>
      </c>
      <c r="F82" s="199">
        <v>16.52</v>
      </c>
      <c r="G82" s="171" t="s">
        <v>325</v>
      </c>
      <c r="H82" s="169">
        <v>43693</v>
      </c>
      <c r="I82" t="s">
        <v>225</v>
      </c>
      <c r="J82" s="170" t="s">
        <v>242</v>
      </c>
      <c r="K82" t="s">
        <v>177</v>
      </c>
      <c r="N82" t="s">
        <v>813</v>
      </c>
    </row>
    <row r="83" spans="1:14" hidden="1" x14ac:dyDescent="0.2">
      <c r="A83" s="171" t="s">
        <v>321</v>
      </c>
      <c r="B83" s="172">
        <v>43706</v>
      </c>
      <c r="C83" s="171" t="s">
        <v>295</v>
      </c>
      <c r="D83" s="173" t="s">
        <v>210</v>
      </c>
      <c r="E83" s="167" t="s">
        <v>211</v>
      </c>
      <c r="F83" s="199">
        <v>48.02</v>
      </c>
      <c r="G83" s="171" t="s">
        <v>326</v>
      </c>
      <c r="H83" s="169">
        <v>43691</v>
      </c>
      <c r="I83" t="s">
        <v>225</v>
      </c>
      <c r="J83" s="170" t="s">
        <v>242</v>
      </c>
      <c r="K83" t="s">
        <v>177</v>
      </c>
      <c r="N83" t="s">
        <v>813</v>
      </c>
    </row>
    <row r="84" spans="1:14" hidden="1" x14ac:dyDescent="0.2">
      <c r="A84" s="171" t="s">
        <v>294</v>
      </c>
      <c r="B84" s="172">
        <v>43708</v>
      </c>
      <c r="C84" s="171" t="s">
        <v>295</v>
      </c>
      <c r="D84" s="173" t="s">
        <v>210</v>
      </c>
      <c r="E84" s="167" t="s">
        <v>211</v>
      </c>
      <c r="F84" s="199">
        <v>241.74</v>
      </c>
      <c r="G84" s="171" t="s">
        <v>327</v>
      </c>
      <c r="H84" s="169">
        <v>43691</v>
      </c>
      <c r="I84" t="s">
        <v>225</v>
      </c>
      <c r="J84" s="170" t="s">
        <v>179</v>
      </c>
      <c r="K84" t="s">
        <v>177</v>
      </c>
      <c r="N84" t="s">
        <v>813</v>
      </c>
    </row>
    <row r="85" spans="1:14" hidden="1" x14ac:dyDescent="0.2">
      <c r="A85" s="171" t="s">
        <v>294</v>
      </c>
      <c r="B85" s="172">
        <v>43708</v>
      </c>
      <c r="C85" s="171" t="s">
        <v>295</v>
      </c>
      <c r="D85" s="173" t="s">
        <v>210</v>
      </c>
      <c r="E85" s="167" t="s">
        <v>211</v>
      </c>
      <c r="F85" s="199">
        <v>0.5</v>
      </c>
      <c r="G85" s="171" t="s">
        <v>328</v>
      </c>
      <c r="H85" s="169">
        <v>43691</v>
      </c>
      <c r="I85" t="s">
        <v>225</v>
      </c>
      <c r="J85" s="170" t="s">
        <v>214</v>
      </c>
      <c r="K85" t="s">
        <v>177</v>
      </c>
      <c r="N85" t="s">
        <v>813</v>
      </c>
    </row>
    <row r="86" spans="1:14" hidden="1" x14ac:dyDescent="0.2">
      <c r="A86" s="171" t="s">
        <v>294</v>
      </c>
      <c r="B86" s="172">
        <v>43708</v>
      </c>
      <c r="C86" s="171" t="s">
        <v>295</v>
      </c>
      <c r="D86" s="173" t="s">
        <v>210</v>
      </c>
      <c r="E86" s="167" t="s">
        <v>211</v>
      </c>
      <c r="F86" s="199">
        <v>0.5</v>
      </c>
      <c r="G86" s="171" t="s">
        <v>328</v>
      </c>
      <c r="H86" s="169">
        <v>43691</v>
      </c>
      <c r="I86" t="s">
        <v>225</v>
      </c>
      <c r="J86" s="170" t="s">
        <v>214</v>
      </c>
      <c r="K86" t="s">
        <v>177</v>
      </c>
      <c r="N86" t="s">
        <v>813</v>
      </c>
    </row>
    <row r="87" spans="1:14" hidden="1" x14ac:dyDescent="0.2">
      <c r="A87" s="171" t="s">
        <v>294</v>
      </c>
      <c r="B87" s="172">
        <v>43708</v>
      </c>
      <c r="C87" s="171" t="s">
        <v>295</v>
      </c>
      <c r="D87" s="173" t="s">
        <v>210</v>
      </c>
      <c r="E87" s="167" t="s">
        <v>211</v>
      </c>
      <c r="F87" s="199">
        <v>10</v>
      </c>
      <c r="G87" s="171" t="s">
        <v>328</v>
      </c>
      <c r="H87" s="169">
        <v>43691</v>
      </c>
      <c r="I87" t="s">
        <v>225</v>
      </c>
      <c r="J87" s="170" t="s">
        <v>214</v>
      </c>
      <c r="K87" t="s">
        <v>177</v>
      </c>
      <c r="N87" t="s">
        <v>813</v>
      </c>
    </row>
    <row r="88" spans="1:14" hidden="1" x14ac:dyDescent="0.2">
      <c r="A88" s="171" t="s">
        <v>294</v>
      </c>
      <c r="B88" s="172">
        <v>43708</v>
      </c>
      <c r="C88" s="171" t="s">
        <v>295</v>
      </c>
      <c r="D88" s="173" t="s">
        <v>210</v>
      </c>
      <c r="E88" s="167" t="s">
        <v>211</v>
      </c>
      <c r="F88" s="199">
        <v>7.5</v>
      </c>
      <c r="G88" s="171" t="s">
        <v>329</v>
      </c>
      <c r="H88" s="169">
        <v>43691</v>
      </c>
      <c r="I88" t="s">
        <v>225</v>
      </c>
      <c r="J88" s="170" t="s">
        <v>214</v>
      </c>
      <c r="K88" t="s">
        <v>177</v>
      </c>
      <c r="N88" t="s">
        <v>813</v>
      </c>
    </row>
    <row r="89" spans="1:14" hidden="1" x14ac:dyDescent="0.2">
      <c r="A89" s="171" t="s">
        <v>294</v>
      </c>
      <c r="B89" s="172">
        <v>43708</v>
      </c>
      <c r="C89" s="171" t="s">
        <v>295</v>
      </c>
      <c r="D89" s="173" t="s">
        <v>210</v>
      </c>
      <c r="E89" s="167" t="s">
        <v>211</v>
      </c>
      <c r="F89" s="199">
        <v>7.5</v>
      </c>
      <c r="G89" s="171" t="s">
        <v>329</v>
      </c>
      <c r="H89" s="169">
        <v>43691</v>
      </c>
      <c r="I89" t="s">
        <v>225</v>
      </c>
      <c r="J89" s="170" t="s">
        <v>214</v>
      </c>
      <c r="K89" t="s">
        <v>177</v>
      </c>
      <c r="N89" t="s">
        <v>813</v>
      </c>
    </row>
    <row r="90" spans="1:14" hidden="1" x14ac:dyDescent="0.2">
      <c r="A90" s="171" t="s">
        <v>294</v>
      </c>
      <c r="B90" s="172">
        <v>43708</v>
      </c>
      <c r="C90" s="171" t="s">
        <v>295</v>
      </c>
      <c r="D90" s="173" t="s">
        <v>210</v>
      </c>
      <c r="E90" s="167" t="s">
        <v>211</v>
      </c>
      <c r="F90" s="199">
        <v>2.27</v>
      </c>
      <c r="G90" s="171" t="s">
        <v>330</v>
      </c>
      <c r="H90" s="169">
        <v>43691</v>
      </c>
      <c r="I90" t="s">
        <v>225</v>
      </c>
      <c r="J90" s="170" t="s">
        <v>214</v>
      </c>
      <c r="K90" t="s">
        <v>177</v>
      </c>
      <c r="N90" t="s">
        <v>813</v>
      </c>
    </row>
    <row r="91" spans="1:14" hidden="1" x14ac:dyDescent="0.2">
      <c r="A91" s="171" t="s">
        <v>294</v>
      </c>
      <c r="B91" s="172">
        <v>43708</v>
      </c>
      <c r="C91" s="171" t="s">
        <v>295</v>
      </c>
      <c r="D91" s="173" t="s">
        <v>210</v>
      </c>
      <c r="E91" s="167" t="s">
        <v>211</v>
      </c>
      <c r="F91" s="199">
        <v>151.19999999999999</v>
      </c>
      <c r="G91" s="171" t="s">
        <v>331</v>
      </c>
      <c r="H91" s="169">
        <v>43691</v>
      </c>
      <c r="I91" t="s">
        <v>225</v>
      </c>
      <c r="J91" s="170" t="s">
        <v>332</v>
      </c>
      <c r="K91" t="s">
        <v>177</v>
      </c>
      <c r="N91" t="s">
        <v>813</v>
      </c>
    </row>
    <row r="92" spans="1:14" hidden="1" x14ac:dyDescent="0.2">
      <c r="A92" s="171" t="s">
        <v>321</v>
      </c>
      <c r="B92" s="172">
        <v>43706</v>
      </c>
      <c r="C92" s="171" t="s">
        <v>295</v>
      </c>
      <c r="D92" s="173" t="s">
        <v>210</v>
      </c>
      <c r="E92" s="167" t="s">
        <v>211</v>
      </c>
      <c r="F92" s="199">
        <v>17</v>
      </c>
      <c r="G92" s="171" t="s">
        <v>333</v>
      </c>
      <c r="H92" s="169">
        <v>43690</v>
      </c>
      <c r="I92" t="s">
        <v>334</v>
      </c>
      <c r="J92" s="170" t="s">
        <v>242</v>
      </c>
      <c r="K92" t="s">
        <v>171</v>
      </c>
      <c r="N92" t="s">
        <v>810</v>
      </c>
    </row>
    <row r="93" spans="1:14" hidden="1" x14ac:dyDescent="0.2">
      <c r="A93" s="171" t="s">
        <v>321</v>
      </c>
      <c r="B93" s="172">
        <v>43706</v>
      </c>
      <c r="C93" s="171" t="s">
        <v>295</v>
      </c>
      <c r="D93" s="173" t="s">
        <v>210</v>
      </c>
      <c r="E93" s="167" t="s">
        <v>211</v>
      </c>
      <c r="F93" s="199">
        <v>23.3</v>
      </c>
      <c r="G93" s="171" t="s">
        <v>335</v>
      </c>
      <c r="H93" s="169">
        <v>43688</v>
      </c>
      <c r="I93" t="s">
        <v>336</v>
      </c>
      <c r="J93" s="170" t="s">
        <v>242</v>
      </c>
      <c r="K93" t="s">
        <v>171</v>
      </c>
      <c r="N93" t="s">
        <v>810</v>
      </c>
    </row>
    <row r="94" spans="1:14" hidden="1" x14ac:dyDescent="0.2">
      <c r="A94" s="171" t="s">
        <v>321</v>
      </c>
      <c r="B94" s="172">
        <v>43706</v>
      </c>
      <c r="C94" s="171" t="s">
        <v>295</v>
      </c>
      <c r="D94" s="173" t="s">
        <v>210</v>
      </c>
      <c r="E94" s="167" t="s">
        <v>211</v>
      </c>
      <c r="F94" s="199">
        <v>24.65</v>
      </c>
      <c r="G94" s="171" t="s">
        <v>337</v>
      </c>
      <c r="H94" s="169">
        <v>43686</v>
      </c>
      <c r="I94" t="s">
        <v>232</v>
      </c>
      <c r="J94" s="170" t="s">
        <v>323</v>
      </c>
      <c r="K94" t="s">
        <v>181</v>
      </c>
      <c r="N94" t="s">
        <v>810</v>
      </c>
    </row>
    <row r="95" spans="1:14" hidden="1" x14ac:dyDescent="0.2">
      <c r="A95" s="171" t="s">
        <v>321</v>
      </c>
      <c r="B95" s="172">
        <v>43706</v>
      </c>
      <c r="C95" s="171" t="s">
        <v>295</v>
      </c>
      <c r="D95" s="173" t="s">
        <v>210</v>
      </c>
      <c r="E95" s="167" t="s">
        <v>211</v>
      </c>
      <c r="F95" s="199">
        <v>14.18</v>
      </c>
      <c r="G95" s="171" t="s">
        <v>338</v>
      </c>
      <c r="H95" s="169">
        <v>43686</v>
      </c>
      <c r="I95" t="s">
        <v>232</v>
      </c>
      <c r="J95" s="170" t="s">
        <v>242</v>
      </c>
      <c r="K95" t="s">
        <v>181</v>
      </c>
      <c r="N95" t="s">
        <v>810</v>
      </c>
    </row>
    <row r="96" spans="1:14" hidden="1" x14ac:dyDescent="0.2">
      <c r="A96" s="171" t="s">
        <v>321</v>
      </c>
      <c r="B96" s="172">
        <v>43706</v>
      </c>
      <c r="C96" s="171" t="s">
        <v>295</v>
      </c>
      <c r="D96" s="173" t="s">
        <v>210</v>
      </c>
      <c r="E96" s="167" t="s">
        <v>211</v>
      </c>
      <c r="F96" s="199">
        <v>27.96</v>
      </c>
      <c r="G96" s="171" t="s">
        <v>339</v>
      </c>
      <c r="H96" s="169">
        <v>43685</v>
      </c>
      <c r="I96" t="s">
        <v>232</v>
      </c>
      <c r="J96" s="170" t="s">
        <v>242</v>
      </c>
      <c r="K96" t="s">
        <v>181</v>
      </c>
      <c r="N96" t="s">
        <v>810</v>
      </c>
    </row>
    <row r="97" spans="1:14" hidden="1" x14ac:dyDescent="0.2">
      <c r="A97" s="171" t="s">
        <v>294</v>
      </c>
      <c r="B97" s="172">
        <v>43708</v>
      </c>
      <c r="C97" s="171" t="s">
        <v>295</v>
      </c>
      <c r="D97" s="173" t="s">
        <v>210</v>
      </c>
      <c r="E97" s="167" t="s">
        <v>211</v>
      </c>
      <c r="F97" s="199">
        <v>10</v>
      </c>
      <c r="G97" s="171" t="s">
        <v>340</v>
      </c>
      <c r="H97" s="169">
        <v>43685</v>
      </c>
      <c r="I97" t="s">
        <v>232</v>
      </c>
      <c r="J97" s="170" t="s">
        <v>214</v>
      </c>
      <c r="K97" t="s">
        <v>181</v>
      </c>
      <c r="N97" t="s">
        <v>810</v>
      </c>
    </row>
    <row r="98" spans="1:14" hidden="1" x14ac:dyDescent="0.2">
      <c r="A98" s="171" t="s">
        <v>294</v>
      </c>
      <c r="B98" s="172">
        <v>43708</v>
      </c>
      <c r="C98" s="171" t="s">
        <v>295</v>
      </c>
      <c r="D98" s="173" t="s">
        <v>210</v>
      </c>
      <c r="E98" s="167" t="s">
        <v>211</v>
      </c>
      <c r="F98" s="199">
        <v>10</v>
      </c>
      <c r="G98" s="171" t="s">
        <v>340</v>
      </c>
      <c r="H98" s="169">
        <v>43685</v>
      </c>
      <c r="I98" t="s">
        <v>232</v>
      </c>
      <c r="J98" s="170" t="s">
        <v>214</v>
      </c>
      <c r="K98" t="s">
        <v>181</v>
      </c>
      <c r="N98" t="s">
        <v>810</v>
      </c>
    </row>
    <row r="99" spans="1:14" hidden="1" x14ac:dyDescent="0.2">
      <c r="A99" s="171" t="s">
        <v>294</v>
      </c>
      <c r="B99" s="172">
        <v>43708</v>
      </c>
      <c r="C99" s="171" t="s">
        <v>295</v>
      </c>
      <c r="D99" s="173" t="s">
        <v>210</v>
      </c>
      <c r="E99" s="167" t="s">
        <v>211</v>
      </c>
      <c r="F99" s="199">
        <v>0.5</v>
      </c>
      <c r="G99" s="171" t="s">
        <v>341</v>
      </c>
      <c r="H99" s="169">
        <v>43685</v>
      </c>
      <c r="I99" t="s">
        <v>232</v>
      </c>
      <c r="J99" s="170" t="s">
        <v>214</v>
      </c>
      <c r="K99" t="s">
        <v>181</v>
      </c>
      <c r="N99" t="s">
        <v>810</v>
      </c>
    </row>
    <row r="100" spans="1:14" hidden="1" x14ac:dyDescent="0.2">
      <c r="A100" s="171" t="s">
        <v>294</v>
      </c>
      <c r="B100" s="172">
        <v>43708</v>
      </c>
      <c r="C100" s="171" t="s">
        <v>295</v>
      </c>
      <c r="D100" s="173" t="s">
        <v>210</v>
      </c>
      <c r="E100" s="167" t="s">
        <v>211</v>
      </c>
      <c r="F100" s="199">
        <v>10</v>
      </c>
      <c r="G100" s="171" t="s">
        <v>341</v>
      </c>
      <c r="H100" s="169">
        <v>43685</v>
      </c>
      <c r="I100" t="s">
        <v>232</v>
      </c>
      <c r="J100" s="170" t="s">
        <v>214</v>
      </c>
      <c r="K100" t="s">
        <v>181</v>
      </c>
      <c r="N100" t="s">
        <v>810</v>
      </c>
    </row>
    <row r="101" spans="1:14" hidden="1" x14ac:dyDescent="0.2">
      <c r="A101" s="171" t="s">
        <v>294</v>
      </c>
      <c r="B101" s="172">
        <v>43708</v>
      </c>
      <c r="C101" s="171" t="s">
        <v>295</v>
      </c>
      <c r="D101" s="173" t="s">
        <v>210</v>
      </c>
      <c r="E101" s="167" t="s">
        <v>211</v>
      </c>
      <c r="F101" s="199">
        <v>7.5</v>
      </c>
      <c r="G101" s="171" t="s">
        <v>342</v>
      </c>
      <c r="H101" s="169">
        <v>43685</v>
      </c>
      <c r="I101" t="s">
        <v>232</v>
      </c>
      <c r="J101" s="170" t="s">
        <v>214</v>
      </c>
      <c r="K101" t="s">
        <v>181</v>
      </c>
      <c r="N101" t="s">
        <v>810</v>
      </c>
    </row>
    <row r="102" spans="1:14" hidden="1" x14ac:dyDescent="0.2">
      <c r="A102" s="171" t="s">
        <v>294</v>
      </c>
      <c r="B102" s="172">
        <v>43708</v>
      </c>
      <c r="C102" s="171" t="s">
        <v>295</v>
      </c>
      <c r="D102" s="173" t="s">
        <v>210</v>
      </c>
      <c r="E102" s="167" t="s">
        <v>211</v>
      </c>
      <c r="F102" s="199">
        <v>1.25</v>
      </c>
      <c r="G102" s="171" t="s">
        <v>343</v>
      </c>
      <c r="H102" s="169">
        <v>43685</v>
      </c>
      <c r="I102" t="s">
        <v>232</v>
      </c>
      <c r="J102" s="170" t="s">
        <v>214</v>
      </c>
      <c r="K102" t="s">
        <v>181</v>
      </c>
      <c r="N102" t="s">
        <v>810</v>
      </c>
    </row>
    <row r="103" spans="1:14" hidden="1" x14ac:dyDescent="0.2">
      <c r="A103" s="171" t="s">
        <v>294</v>
      </c>
      <c r="B103" s="172">
        <v>43708</v>
      </c>
      <c r="C103" s="171" t="s">
        <v>295</v>
      </c>
      <c r="D103" s="173" t="s">
        <v>210</v>
      </c>
      <c r="E103" s="167" t="s">
        <v>211</v>
      </c>
      <c r="F103" s="199">
        <v>83.6</v>
      </c>
      <c r="G103" s="171" t="s">
        <v>344</v>
      </c>
      <c r="H103" s="169">
        <v>43685</v>
      </c>
      <c r="I103" t="s">
        <v>232</v>
      </c>
      <c r="J103" s="170" t="s">
        <v>332</v>
      </c>
      <c r="K103" t="s">
        <v>181</v>
      </c>
      <c r="N103" t="s">
        <v>810</v>
      </c>
    </row>
    <row r="104" spans="1:14" hidden="1" x14ac:dyDescent="0.2">
      <c r="A104" s="171" t="s">
        <v>321</v>
      </c>
      <c r="B104" s="172">
        <v>43706</v>
      </c>
      <c r="C104" s="171" t="s">
        <v>295</v>
      </c>
      <c r="D104" s="173" t="s">
        <v>210</v>
      </c>
      <c r="E104" s="167" t="s">
        <v>211</v>
      </c>
      <c r="F104" s="199">
        <v>13.88</v>
      </c>
      <c r="G104" s="171" t="s">
        <v>345</v>
      </c>
      <c r="H104" s="169">
        <v>43679</v>
      </c>
      <c r="I104" t="s">
        <v>311</v>
      </c>
      <c r="J104" s="170" t="s">
        <v>242</v>
      </c>
      <c r="K104" t="s">
        <v>312</v>
      </c>
      <c r="N104" t="s">
        <v>810</v>
      </c>
    </row>
    <row r="105" spans="1:14" hidden="1" x14ac:dyDescent="0.2">
      <c r="A105" s="171" t="s">
        <v>321</v>
      </c>
      <c r="B105" s="172">
        <v>43706</v>
      </c>
      <c r="C105" s="171" t="s">
        <v>295</v>
      </c>
      <c r="D105" s="173" t="s">
        <v>210</v>
      </c>
      <c r="E105" s="167" t="s">
        <v>211</v>
      </c>
      <c r="F105" s="199">
        <v>21</v>
      </c>
      <c r="G105" s="171" t="s">
        <v>345</v>
      </c>
      <c r="H105" s="169">
        <v>43678</v>
      </c>
      <c r="I105" t="s">
        <v>311</v>
      </c>
      <c r="J105" s="170" t="s">
        <v>242</v>
      </c>
      <c r="K105" t="s">
        <v>312</v>
      </c>
      <c r="N105" t="s">
        <v>810</v>
      </c>
    </row>
    <row r="106" spans="1:14" hidden="1" x14ac:dyDescent="0.2">
      <c r="A106" s="171" t="s">
        <v>294</v>
      </c>
      <c r="B106" s="172">
        <v>43708</v>
      </c>
      <c r="C106" s="171" t="s">
        <v>295</v>
      </c>
      <c r="D106" s="173" t="s">
        <v>210</v>
      </c>
      <c r="E106" s="167" t="s">
        <v>211</v>
      </c>
      <c r="F106" s="199">
        <v>12.5</v>
      </c>
      <c r="G106" s="171" t="s">
        <v>346</v>
      </c>
      <c r="H106" s="169">
        <v>43678</v>
      </c>
      <c r="I106" t="s">
        <v>311</v>
      </c>
      <c r="J106" s="170" t="s">
        <v>214</v>
      </c>
      <c r="K106" t="s">
        <v>312</v>
      </c>
      <c r="N106" t="s">
        <v>810</v>
      </c>
    </row>
    <row r="107" spans="1:14" hidden="1" x14ac:dyDescent="0.2">
      <c r="A107" s="171" t="s">
        <v>294</v>
      </c>
      <c r="B107" s="172">
        <v>43708</v>
      </c>
      <c r="C107" s="171" t="s">
        <v>295</v>
      </c>
      <c r="D107" s="173" t="s">
        <v>210</v>
      </c>
      <c r="E107" s="167" t="s">
        <v>211</v>
      </c>
      <c r="F107" s="199">
        <v>0.5</v>
      </c>
      <c r="G107" s="171" t="s">
        <v>346</v>
      </c>
      <c r="H107" s="169">
        <v>43678</v>
      </c>
      <c r="I107" t="s">
        <v>311</v>
      </c>
      <c r="J107" s="170" t="s">
        <v>214</v>
      </c>
      <c r="K107" t="s">
        <v>312</v>
      </c>
      <c r="N107" t="s">
        <v>810</v>
      </c>
    </row>
    <row r="108" spans="1:14" hidden="1" x14ac:dyDescent="0.2">
      <c r="A108" s="171" t="s">
        <v>294</v>
      </c>
      <c r="B108" s="172">
        <v>43708</v>
      </c>
      <c r="C108" s="171" t="s">
        <v>295</v>
      </c>
      <c r="D108" s="173" t="s">
        <v>210</v>
      </c>
      <c r="E108" s="167" t="s">
        <v>211</v>
      </c>
      <c r="F108" s="199">
        <v>0.5</v>
      </c>
      <c r="G108" s="171" t="s">
        <v>346</v>
      </c>
      <c r="H108" s="169">
        <v>43678</v>
      </c>
      <c r="I108" t="s">
        <v>311</v>
      </c>
      <c r="J108" s="170" t="s">
        <v>214</v>
      </c>
      <c r="K108" t="s">
        <v>312</v>
      </c>
      <c r="N108" t="s">
        <v>810</v>
      </c>
    </row>
    <row r="109" spans="1:14" hidden="1" x14ac:dyDescent="0.2">
      <c r="A109" s="171" t="s">
        <v>294</v>
      </c>
      <c r="B109" s="172">
        <v>43708</v>
      </c>
      <c r="C109" s="171" t="s">
        <v>295</v>
      </c>
      <c r="D109" s="173" t="s">
        <v>210</v>
      </c>
      <c r="E109" s="167" t="s">
        <v>211</v>
      </c>
      <c r="F109" s="199">
        <v>0.5</v>
      </c>
      <c r="G109" s="171" t="s">
        <v>346</v>
      </c>
      <c r="H109" s="169">
        <v>43678</v>
      </c>
      <c r="I109" t="s">
        <v>311</v>
      </c>
      <c r="J109" s="170" t="s">
        <v>214</v>
      </c>
      <c r="K109" t="s">
        <v>312</v>
      </c>
      <c r="N109" t="s">
        <v>810</v>
      </c>
    </row>
    <row r="110" spans="1:14" hidden="1" x14ac:dyDescent="0.2">
      <c r="A110" s="171" t="s">
        <v>294</v>
      </c>
      <c r="B110" s="172">
        <v>43708</v>
      </c>
      <c r="C110" s="171" t="s">
        <v>295</v>
      </c>
      <c r="D110" s="173" t="s">
        <v>210</v>
      </c>
      <c r="E110" s="167" t="s">
        <v>211</v>
      </c>
      <c r="F110" s="199">
        <v>0.5</v>
      </c>
      <c r="G110" s="171" t="s">
        <v>346</v>
      </c>
      <c r="H110" s="169">
        <v>43678</v>
      </c>
      <c r="I110" t="s">
        <v>311</v>
      </c>
      <c r="J110" s="170" t="s">
        <v>214</v>
      </c>
      <c r="K110" t="s">
        <v>312</v>
      </c>
      <c r="N110" t="s">
        <v>810</v>
      </c>
    </row>
    <row r="111" spans="1:14" hidden="1" x14ac:dyDescent="0.2">
      <c r="A111" s="171" t="s">
        <v>294</v>
      </c>
      <c r="B111" s="172">
        <v>43708</v>
      </c>
      <c r="C111" s="171" t="s">
        <v>295</v>
      </c>
      <c r="D111" s="173" t="s">
        <v>210</v>
      </c>
      <c r="E111" s="167" t="s">
        <v>211</v>
      </c>
      <c r="F111" s="199">
        <v>10</v>
      </c>
      <c r="G111" s="171" t="s">
        <v>346</v>
      </c>
      <c r="H111" s="169">
        <v>43678</v>
      </c>
      <c r="I111" t="s">
        <v>311</v>
      </c>
      <c r="J111" s="170" t="s">
        <v>214</v>
      </c>
      <c r="K111" t="s">
        <v>312</v>
      </c>
      <c r="N111" t="s">
        <v>810</v>
      </c>
    </row>
    <row r="112" spans="1:14" hidden="1" x14ac:dyDescent="0.2">
      <c r="A112" s="171" t="s">
        <v>294</v>
      </c>
      <c r="B112" s="172">
        <v>43708</v>
      </c>
      <c r="C112" s="171" t="s">
        <v>295</v>
      </c>
      <c r="D112" s="173" t="s">
        <v>210</v>
      </c>
      <c r="E112" s="167" t="s">
        <v>211</v>
      </c>
      <c r="F112" s="199">
        <v>10</v>
      </c>
      <c r="G112" s="171" t="s">
        <v>346</v>
      </c>
      <c r="H112" s="169">
        <v>43678</v>
      </c>
      <c r="I112" t="s">
        <v>311</v>
      </c>
      <c r="J112" s="170" t="s">
        <v>214</v>
      </c>
      <c r="K112" t="s">
        <v>312</v>
      </c>
      <c r="N112" t="s">
        <v>810</v>
      </c>
    </row>
    <row r="113" spans="1:14" hidden="1" x14ac:dyDescent="0.2">
      <c r="A113" s="171" t="s">
        <v>294</v>
      </c>
      <c r="B113" s="172">
        <v>43708</v>
      </c>
      <c r="C113" s="171" t="s">
        <v>295</v>
      </c>
      <c r="D113" s="173" t="s">
        <v>210</v>
      </c>
      <c r="E113" s="167" t="s">
        <v>211</v>
      </c>
      <c r="F113" s="199">
        <v>10</v>
      </c>
      <c r="G113" s="171" t="s">
        <v>346</v>
      </c>
      <c r="H113" s="169">
        <v>43678</v>
      </c>
      <c r="I113" t="s">
        <v>311</v>
      </c>
      <c r="J113" s="170" t="s">
        <v>214</v>
      </c>
      <c r="K113" t="s">
        <v>312</v>
      </c>
      <c r="N113" t="s">
        <v>810</v>
      </c>
    </row>
    <row r="114" spans="1:14" hidden="1" x14ac:dyDescent="0.2">
      <c r="A114" s="171" t="s">
        <v>294</v>
      </c>
      <c r="B114" s="172">
        <v>43708</v>
      </c>
      <c r="C114" s="171" t="s">
        <v>295</v>
      </c>
      <c r="D114" s="173" t="s">
        <v>210</v>
      </c>
      <c r="E114" s="167" t="s">
        <v>211</v>
      </c>
      <c r="F114" s="199">
        <v>10</v>
      </c>
      <c r="G114" s="171" t="s">
        <v>346</v>
      </c>
      <c r="H114" s="169">
        <v>43678</v>
      </c>
      <c r="I114" t="s">
        <v>311</v>
      </c>
      <c r="J114" s="170" t="s">
        <v>214</v>
      </c>
      <c r="K114" t="s">
        <v>312</v>
      </c>
      <c r="N114" t="s">
        <v>810</v>
      </c>
    </row>
    <row r="115" spans="1:14" hidden="1" x14ac:dyDescent="0.2">
      <c r="A115" s="171" t="s">
        <v>294</v>
      </c>
      <c r="B115" s="172">
        <v>43708</v>
      </c>
      <c r="C115" s="171" t="s">
        <v>295</v>
      </c>
      <c r="D115" s="173" t="s">
        <v>210</v>
      </c>
      <c r="E115" s="167" t="s">
        <v>211</v>
      </c>
      <c r="F115" s="199">
        <v>104.35</v>
      </c>
      <c r="G115" s="171" t="s">
        <v>347</v>
      </c>
      <c r="H115" s="169">
        <v>43678</v>
      </c>
      <c r="I115" t="s">
        <v>311</v>
      </c>
      <c r="J115" s="170" t="s">
        <v>179</v>
      </c>
      <c r="K115" t="s">
        <v>312</v>
      </c>
      <c r="N115" t="s">
        <v>810</v>
      </c>
    </row>
    <row r="116" spans="1:14" hidden="1" x14ac:dyDescent="0.2">
      <c r="A116" s="171" t="s">
        <v>294</v>
      </c>
      <c r="B116" s="172">
        <v>43708</v>
      </c>
      <c r="C116" s="171" t="s">
        <v>295</v>
      </c>
      <c r="D116" s="173" t="s">
        <v>210</v>
      </c>
      <c r="E116" s="167" t="s">
        <v>211</v>
      </c>
      <c r="F116" s="199">
        <v>92</v>
      </c>
      <c r="G116" s="171" t="s">
        <v>348</v>
      </c>
      <c r="H116" s="169">
        <v>43678</v>
      </c>
      <c r="I116" t="s">
        <v>311</v>
      </c>
      <c r="J116" s="170" t="s">
        <v>332</v>
      </c>
      <c r="K116" t="s">
        <v>312</v>
      </c>
      <c r="N116" t="s">
        <v>810</v>
      </c>
    </row>
    <row r="117" spans="1:14" hidden="1" x14ac:dyDescent="0.2">
      <c r="A117" s="171" t="s">
        <v>294</v>
      </c>
      <c r="B117" s="172">
        <v>43708</v>
      </c>
      <c r="C117" s="171" t="s">
        <v>295</v>
      </c>
      <c r="D117" s="173" t="s">
        <v>210</v>
      </c>
      <c r="E117" s="167" t="s">
        <v>211</v>
      </c>
      <c r="F117" s="199">
        <v>7.5</v>
      </c>
      <c r="G117" s="171" t="s">
        <v>349</v>
      </c>
      <c r="H117" s="169">
        <v>43678</v>
      </c>
      <c r="I117" t="s">
        <v>311</v>
      </c>
      <c r="J117" s="170" t="s">
        <v>214</v>
      </c>
      <c r="K117" t="s">
        <v>312</v>
      </c>
      <c r="N117" t="s">
        <v>810</v>
      </c>
    </row>
    <row r="118" spans="1:14" hidden="1" x14ac:dyDescent="0.2">
      <c r="A118" s="171" t="s">
        <v>294</v>
      </c>
      <c r="B118" s="172">
        <v>43708</v>
      </c>
      <c r="C118" s="171" t="s">
        <v>295</v>
      </c>
      <c r="D118" s="173" t="s">
        <v>210</v>
      </c>
      <c r="E118" s="167" t="s">
        <v>211</v>
      </c>
      <c r="F118" s="199">
        <v>15.01</v>
      </c>
      <c r="G118" s="171" t="s">
        <v>349</v>
      </c>
      <c r="H118" s="169">
        <v>43678</v>
      </c>
      <c r="I118" t="s">
        <v>311</v>
      </c>
      <c r="J118" s="170" t="s">
        <v>214</v>
      </c>
      <c r="K118" t="s">
        <v>312</v>
      </c>
      <c r="N118" t="s">
        <v>810</v>
      </c>
    </row>
    <row r="119" spans="1:14" hidden="1" x14ac:dyDescent="0.2">
      <c r="A119" s="171" t="s">
        <v>294</v>
      </c>
      <c r="B119" s="172">
        <v>43708</v>
      </c>
      <c r="C119" s="171" t="s">
        <v>295</v>
      </c>
      <c r="D119" s="173" t="s">
        <v>210</v>
      </c>
      <c r="E119" s="167" t="s">
        <v>211</v>
      </c>
      <c r="F119" s="199">
        <v>1.38</v>
      </c>
      <c r="G119" s="171" t="s">
        <v>350</v>
      </c>
      <c r="H119" s="169">
        <v>43678</v>
      </c>
      <c r="I119" t="s">
        <v>311</v>
      </c>
      <c r="J119" s="170" t="s">
        <v>214</v>
      </c>
      <c r="K119" t="s">
        <v>312</v>
      </c>
      <c r="N119" t="s">
        <v>810</v>
      </c>
    </row>
    <row r="120" spans="1:14" hidden="1" x14ac:dyDescent="0.2">
      <c r="A120" s="171" t="s">
        <v>294</v>
      </c>
      <c r="B120" s="172">
        <v>43708</v>
      </c>
      <c r="C120" s="171" t="s">
        <v>295</v>
      </c>
      <c r="D120" s="173" t="s">
        <v>210</v>
      </c>
      <c r="E120" s="167" t="s">
        <v>211</v>
      </c>
      <c r="F120" s="199">
        <v>40</v>
      </c>
      <c r="G120" s="171" t="s">
        <v>351</v>
      </c>
      <c r="H120" s="169">
        <v>43678</v>
      </c>
      <c r="I120" t="s">
        <v>311</v>
      </c>
      <c r="J120" s="170" t="s">
        <v>214</v>
      </c>
      <c r="K120" t="s">
        <v>312</v>
      </c>
      <c r="N120" t="s">
        <v>810</v>
      </c>
    </row>
    <row r="121" spans="1:14" hidden="1" x14ac:dyDescent="0.2">
      <c r="A121" s="175" t="s">
        <v>294</v>
      </c>
      <c r="B121" s="176">
        <v>43708</v>
      </c>
      <c r="C121" s="175" t="s">
        <v>295</v>
      </c>
      <c r="D121" s="177" t="s">
        <v>210</v>
      </c>
      <c r="E121" s="178" t="s">
        <v>211</v>
      </c>
      <c r="F121" s="210">
        <v>113.04</v>
      </c>
      <c r="G121" s="175" t="s">
        <v>352</v>
      </c>
      <c r="H121" s="169">
        <v>43678</v>
      </c>
      <c r="I121" t="s">
        <v>311</v>
      </c>
      <c r="J121" s="170" t="s">
        <v>179</v>
      </c>
      <c r="K121" t="s">
        <v>312</v>
      </c>
      <c r="N121" t="s">
        <v>810</v>
      </c>
    </row>
    <row r="122" spans="1:14" hidden="1" x14ac:dyDescent="0.2">
      <c r="A122" s="173" t="s">
        <v>321</v>
      </c>
      <c r="B122" s="180">
        <v>43706</v>
      </c>
      <c r="C122" s="181" t="s">
        <v>295</v>
      </c>
      <c r="D122" s="181" t="s">
        <v>210</v>
      </c>
      <c r="E122" s="182" t="s">
        <v>211</v>
      </c>
      <c r="F122" s="211">
        <v>30.17</v>
      </c>
      <c r="G122" s="184" t="s">
        <v>353</v>
      </c>
      <c r="H122" s="169">
        <v>43675</v>
      </c>
      <c r="I122" t="s">
        <v>277</v>
      </c>
      <c r="J122" s="170" t="s">
        <v>242</v>
      </c>
      <c r="K122" t="s">
        <v>354</v>
      </c>
      <c r="N122" t="s">
        <v>867</v>
      </c>
    </row>
    <row r="123" spans="1:14" hidden="1" x14ac:dyDescent="0.2">
      <c r="A123" s="171" t="s">
        <v>321</v>
      </c>
      <c r="B123" s="172">
        <v>43706</v>
      </c>
      <c r="C123" s="171" t="s">
        <v>295</v>
      </c>
      <c r="D123" s="173" t="s">
        <v>243</v>
      </c>
      <c r="E123" s="167" t="s">
        <v>244</v>
      </c>
      <c r="F123" s="199">
        <v>69.94</v>
      </c>
      <c r="G123" s="171" t="s">
        <v>355</v>
      </c>
      <c r="H123" s="169">
        <v>43675</v>
      </c>
      <c r="I123" t="s">
        <v>356</v>
      </c>
      <c r="J123" s="170" t="s">
        <v>242</v>
      </c>
      <c r="K123" t="s">
        <v>354</v>
      </c>
      <c r="N123" t="s">
        <v>810</v>
      </c>
    </row>
    <row r="124" spans="1:14" hidden="1" x14ac:dyDescent="0.2">
      <c r="A124" s="171" t="s">
        <v>321</v>
      </c>
      <c r="B124" s="172">
        <v>43706</v>
      </c>
      <c r="C124" s="171" t="s">
        <v>295</v>
      </c>
      <c r="D124" s="173" t="s">
        <v>243</v>
      </c>
      <c r="E124" s="167" t="s">
        <v>244</v>
      </c>
      <c r="F124" s="199">
        <v>13.8</v>
      </c>
      <c r="G124" s="171" t="s">
        <v>355</v>
      </c>
      <c r="H124" s="169">
        <v>43675</v>
      </c>
      <c r="I124" t="s">
        <v>357</v>
      </c>
      <c r="J124" s="170" t="s">
        <v>242</v>
      </c>
      <c r="K124" t="s">
        <v>354</v>
      </c>
      <c r="N124" t="s">
        <v>810</v>
      </c>
    </row>
    <row r="125" spans="1:14" hidden="1" x14ac:dyDescent="0.2">
      <c r="A125" s="171" t="s">
        <v>321</v>
      </c>
      <c r="B125" s="172">
        <v>43706</v>
      </c>
      <c r="C125" s="171" t="s">
        <v>295</v>
      </c>
      <c r="D125" s="173" t="s">
        <v>243</v>
      </c>
      <c r="E125" s="167" t="s">
        <v>244</v>
      </c>
      <c r="F125" s="199">
        <v>185.22</v>
      </c>
      <c r="G125" s="171" t="s">
        <v>358</v>
      </c>
      <c r="H125" s="169">
        <v>43674</v>
      </c>
      <c r="I125" t="s">
        <v>359</v>
      </c>
      <c r="J125" t="s">
        <v>180</v>
      </c>
      <c r="K125" t="s">
        <v>354</v>
      </c>
      <c r="L125" t="s">
        <v>360</v>
      </c>
      <c r="N125" t="s">
        <v>810</v>
      </c>
    </row>
    <row r="126" spans="1:14" hidden="1" x14ac:dyDescent="0.2">
      <c r="A126" s="171" t="s">
        <v>321</v>
      </c>
      <c r="B126" s="172">
        <v>43706</v>
      </c>
      <c r="C126" s="171" t="s">
        <v>295</v>
      </c>
      <c r="D126" s="173" t="s">
        <v>243</v>
      </c>
      <c r="E126" s="167" t="s">
        <v>244</v>
      </c>
      <c r="F126" s="199">
        <v>23.81</v>
      </c>
      <c r="G126" s="171" t="s">
        <v>355</v>
      </c>
      <c r="H126" s="169">
        <v>43673</v>
      </c>
      <c r="I126" t="s">
        <v>361</v>
      </c>
      <c r="J126" s="170" t="s">
        <v>242</v>
      </c>
      <c r="K126" t="s">
        <v>354</v>
      </c>
      <c r="N126" t="s">
        <v>810</v>
      </c>
    </row>
    <row r="127" spans="1:14" hidden="1" x14ac:dyDescent="0.2">
      <c r="A127" s="175" t="s">
        <v>321</v>
      </c>
      <c r="B127" s="176">
        <v>43706</v>
      </c>
      <c r="C127" s="175" t="s">
        <v>295</v>
      </c>
      <c r="D127" s="177" t="s">
        <v>243</v>
      </c>
      <c r="E127" s="178" t="s">
        <v>244</v>
      </c>
      <c r="F127" s="210">
        <v>46.85</v>
      </c>
      <c r="G127" s="175" t="s">
        <v>362</v>
      </c>
      <c r="H127" s="169">
        <v>43671</v>
      </c>
      <c r="I127" t="s">
        <v>277</v>
      </c>
      <c r="J127" t="s">
        <v>180</v>
      </c>
      <c r="K127" t="s">
        <v>354</v>
      </c>
      <c r="L127" t="s">
        <v>258</v>
      </c>
      <c r="N127" t="s">
        <v>810</v>
      </c>
    </row>
    <row r="128" spans="1:14" hidden="1" x14ac:dyDescent="0.2">
      <c r="A128" s="173" t="s">
        <v>294</v>
      </c>
      <c r="B128" s="180">
        <v>43708</v>
      </c>
      <c r="C128" s="181" t="s">
        <v>295</v>
      </c>
      <c r="D128" s="181" t="s">
        <v>243</v>
      </c>
      <c r="E128" s="182" t="s">
        <v>244</v>
      </c>
      <c r="F128" s="211">
        <v>14.5</v>
      </c>
      <c r="G128" s="184" t="s">
        <v>363</v>
      </c>
      <c r="H128" s="169">
        <v>43663</v>
      </c>
      <c r="I128" t="s">
        <v>246</v>
      </c>
      <c r="J128" t="s">
        <v>180</v>
      </c>
      <c r="K128" t="s">
        <v>364</v>
      </c>
      <c r="L128" t="s">
        <v>258</v>
      </c>
      <c r="N128" t="s">
        <v>810</v>
      </c>
    </row>
    <row r="129" spans="1:15" hidden="1" x14ac:dyDescent="0.2">
      <c r="A129" s="175" t="s">
        <v>321</v>
      </c>
      <c r="B129" s="176">
        <v>43706</v>
      </c>
      <c r="C129" s="175" t="s">
        <v>295</v>
      </c>
      <c r="D129" s="177" t="s">
        <v>250</v>
      </c>
      <c r="E129" s="178" t="s">
        <v>251</v>
      </c>
      <c r="F129" s="210">
        <v>43.48</v>
      </c>
      <c r="G129" s="175" t="s">
        <v>365</v>
      </c>
      <c r="H129" s="169">
        <v>43678</v>
      </c>
      <c r="I129" t="s">
        <v>366</v>
      </c>
      <c r="J129" t="s">
        <v>180</v>
      </c>
      <c r="K129" t="s">
        <v>171</v>
      </c>
      <c r="L129" t="s">
        <v>254</v>
      </c>
      <c r="M129" t="s">
        <v>255</v>
      </c>
      <c r="N129" t="s">
        <v>810</v>
      </c>
    </row>
    <row r="130" spans="1:15" hidden="1" x14ac:dyDescent="0.2">
      <c r="A130" s="173" t="s">
        <v>321</v>
      </c>
      <c r="B130" s="180">
        <v>43706</v>
      </c>
      <c r="C130" s="181" t="s">
        <v>295</v>
      </c>
      <c r="D130" s="181" t="s">
        <v>250</v>
      </c>
      <c r="E130" s="182" t="s">
        <v>251</v>
      </c>
      <c r="F130" s="211">
        <v>13.04</v>
      </c>
      <c r="G130" s="184" t="s">
        <v>367</v>
      </c>
      <c r="H130" s="169">
        <v>43677</v>
      </c>
      <c r="I130" s="170" t="s">
        <v>368</v>
      </c>
      <c r="J130" t="s">
        <v>180</v>
      </c>
      <c r="K130" t="s">
        <v>171</v>
      </c>
      <c r="L130" t="s">
        <v>254</v>
      </c>
      <c r="M130" t="s">
        <v>369</v>
      </c>
      <c r="N130" t="s">
        <v>810</v>
      </c>
    </row>
    <row r="131" spans="1:15" hidden="1" x14ac:dyDescent="0.2">
      <c r="A131" s="164" t="s">
        <v>370</v>
      </c>
      <c r="B131" s="165">
        <v>43734</v>
      </c>
      <c r="C131" s="164" t="s">
        <v>371</v>
      </c>
      <c r="D131" s="166" t="s">
        <v>243</v>
      </c>
      <c r="E131" s="167" t="s">
        <v>244</v>
      </c>
      <c r="F131" s="187">
        <v>20</v>
      </c>
      <c r="G131" s="164" t="s">
        <v>372</v>
      </c>
      <c r="H131" s="169">
        <v>43712</v>
      </c>
      <c r="I131" t="s">
        <v>373</v>
      </c>
      <c r="J131" t="s">
        <v>179</v>
      </c>
      <c r="K131" t="s">
        <v>374</v>
      </c>
      <c r="N131" t="s">
        <v>810</v>
      </c>
    </row>
    <row r="132" spans="1:15" hidden="1" x14ac:dyDescent="0.2">
      <c r="A132" s="171" t="s">
        <v>375</v>
      </c>
      <c r="B132" s="172">
        <v>43738</v>
      </c>
      <c r="C132" s="171" t="s">
        <v>371</v>
      </c>
      <c r="D132" s="173" t="s">
        <v>243</v>
      </c>
      <c r="E132" s="167" t="s">
        <v>244</v>
      </c>
      <c r="F132" s="174">
        <v>123.24</v>
      </c>
      <c r="G132" s="171" t="s">
        <v>376</v>
      </c>
      <c r="H132" s="169">
        <v>43712</v>
      </c>
      <c r="I132" t="s">
        <v>377</v>
      </c>
      <c r="J132" t="s">
        <v>179</v>
      </c>
      <c r="K132" t="s">
        <v>374</v>
      </c>
      <c r="N132" t="s">
        <v>810</v>
      </c>
    </row>
    <row r="133" spans="1:15" hidden="1" x14ac:dyDescent="0.2">
      <c r="A133" s="171" t="s">
        <v>375</v>
      </c>
      <c r="B133" s="172">
        <v>43738</v>
      </c>
      <c r="C133" s="171" t="s">
        <v>371</v>
      </c>
      <c r="D133" s="173" t="s">
        <v>243</v>
      </c>
      <c r="E133" s="167" t="s">
        <v>244</v>
      </c>
      <c r="F133" s="174">
        <v>237.84</v>
      </c>
      <c r="G133" s="171" t="s">
        <v>378</v>
      </c>
      <c r="H133" s="169">
        <v>43712</v>
      </c>
      <c r="I133" t="s">
        <v>377</v>
      </c>
      <c r="J133" t="s">
        <v>179</v>
      </c>
      <c r="K133" t="s">
        <v>374</v>
      </c>
      <c r="N133" t="s">
        <v>810</v>
      </c>
    </row>
    <row r="134" spans="1:15" hidden="1" x14ac:dyDescent="0.2">
      <c r="A134" s="171" t="s">
        <v>375</v>
      </c>
      <c r="B134" s="172">
        <v>43738</v>
      </c>
      <c r="C134" s="171" t="s">
        <v>371</v>
      </c>
      <c r="D134" s="173" t="s">
        <v>243</v>
      </c>
      <c r="E134" s="167" t="s">
        <v>244</v>
      </c>
      <c r="F134" s="174">
        <v>98.37</v>
      </c>
      <c r="G134" s="171" t="s">
        <v>379</v>
      </c>
      <c r="H134" s="169">
        <v>43712</v>
      </c>
      <c r="I134" t="s">
        <v>377</v>
      </c>
      <c r="J134" t="s">
        <v>257</v>
      </c>
      <c r="K134" t="s">
        <v>374</v>
      </c>
      <c r="N134" t="s">
        <v>810</v>
      </c>
    </row>
    <row r="135" spans="1:15" hidden="1" x14ac:dyDescent="0.2">
      <c r="A135" s="171" t="s">
        <v>375</v>
      </c>
      <c r="B135" s="172">
        <v>43738</v>
      </c>
      <c r="C135" s="171" t="s">
        <v>371</v>
      </c>
      <c r="D135" s="173" t="s">
        <v>250</v>
      </c>
      <c r="E135" s="167" t="s">
        <v>251</v>
      </c>
      <c r="F135" s="174">
        <v>26.09</v>
      </c>
      <c r="G135" s="171" t="s">
        <v>380</v>
      </c>
      <c r="H135" s="169">
        <v>43723</v>
      </c>
      <c r="I135" t="s">
        <v>172</v>
      </c>
      <c r="J135" t="s">
        <v>381</v>
      </c>
      <c r="K135" t="s">
        <v>177</v>
      </c>
      <c r="L135" t="s">
        <v>254</v>
      </c>
      <c r="M135" t="s">
        <v>382</v>
      </c>
      <c r="N135" t="s">
        <v>810</v>
      </c>
    </row>
    <row r="136" spans="1:15" hidden="1" x14ac:dyDescent="0.2">
      <c r="A136" s="171" t="s">
        <v>375</v>
      </c>
      <c r="B136" s="172">
        <v>43738</v>
      </c>
      <c r="C136" s="171" t="s">
        <v>371</v>
      </c>
      <c r="D136" s="173" t="s">
        <v>210</v>
      </c>
      <c r="E136" s="167" t="s">
        <v>211</v>
      </c>
      <c r="F136" s="174">
        <v>119.22</v>
      </c>
      <c r="G136" s="171" t="s">
        <v>383</v>
      </c>
      <c r="H136" s="169">
        <v>43721</v>
      </c>
      <c r="I136" t="s">
        <v>384</v>
      </c>
      <c r="J136" s="170" t="s">
        <v>180</v>
      </c>
      <c r="K136" t="s">
        <v>291</v>
      </c>
      <c r="L136" t="s">
        <v>254</v>
      </c>
      <c r="M136" t="s">
        <v>385</v>
      </c>
      <c r="N136" t="s">
        <v>810</v>
      </c>
    </row>
    <row r="137" spans="1:15" hidden="1" x14ac:dyDescent="0.2">
      <c r="A137" s="171" t="s">
        <v>375</v>
      </c>
      <c r="B137" s="172">
        <v>43738</v>
      </c>
      <c r="C137" s="171" t="s">
        <v>371</v>
      </c>
      <c r="D137" s="173" t="s">
        <v>250</v>
      </c>
      <c r="E137" s="167" t="s">
        <v>251</v>
      </c>
      <c r="F137" s="174">
        <v>14.78</v>
      </c>
      <c r="G137" s="171" t="s">
        <v>386</v>
      </c>
      <c r="H137" s="169">
        <v>43703</v>
      </c>
      <c r="I137" t="s">
        <v>384</v>
      </c>
      <c r="J137" t="s">
        <v>381</v>
      </c>
      <c r="K137" t="s">
        <v>171</v>
      </c>
      <c r="L137" t="s">
        <v>254</v>
      </c>
      <c r="M137" t="s">
        <v>387</v>
      </c>
      <c r="N137" t="s">
        <v>810</v>
      </c>
    </row>
    <row r="138" spans="1:15" hidden="1" x14ac:dyDescent="0.2">
      <c r="A138" s="171" t="s">
        <v>375</v>
      </c>
      <c r="B138" s="172">
        <v>43738</v>
      </c>
      <c r="C138" s="171" t="s">
        <v>371</v>
      </c>
      <c r="D138" s="173" t="s">
        <v>210</v>
      </c>
      <c r="E138" s="167" t="s">
        <v>211</v>
      </c>
      <c r="F138" s="174">
        <v>17.190000000000001</v>
      </c>
      <c r="G138" s="171" t="s">
        <v>388</v>
      </c>
      <c r="H138" s="169">
        <v>43718</v>
      </c>
      <c r="I138" t="s">
        <v>389</v>
      </c>
      <c r="J138" t="s">
        <v>173</v>
      </c>
      <c r="K138" t="s">
        <v>171</v>
      </c>
      <c r="L138" s="170" t="s">
        <v>254</v>
      </c>
      <c r="M138" t="s">
        <v>390</v>
      </c>
      <c r="N138" t="s">
        <v>810</v>
      </c>
    </row>
    <row r="139" spans="1:15" hidden="1" x14ac:dyDescent="0.2">
      <c r="A139" s="171" t="s">
        <v>375</v>
      </c>
      <c r="B139" s="172">
        <v>43738</v>
      </c>
      <c r="C139" s="171" t="s">
        <v>371</v>
      </c>
      <c r="D139" s="173" t="s">
        <v>250</v>
      </c>
      <c r="E139" s="167" t="s">
        <v>251</v>
      </c>
      <c r="F139" s="174">
        <v>81.599999999999994</v>
      </c>
      <c r="G139" s="171" t="s">
        <v>391</v>
      </c>
      <c r="H139" s="169">
        <v>43711</v>
      </c>
      <c r="I139" t="s">
        <v>392</v>
      </c>
      <c r="J139" t="s">
        <v>381</v>
      </c>
      <c r="K139" t="s">
        <v>171</v>
      </c>
      <c r="L139" t="s">
        <v>254</v>
      </c>
      <c r="M139" t="s">
        <v>255</v>
      </c>
      <c r="N139" t="s">
        <v>810</v>
      </c>
    </row>
    <row r="140" spans="1:15" x14ac:dyDescent="0.2">
      <c r="A140" s="171" t="s">
        <v>393</v>
      </c>
      <c r="B140" s="172">
        <v>43710</v>
      </c>
      <c r="C140" s="171" t="s">
        <v>371</v>
      </c>
      <c r="D140" s="173" t="s">
        <v>243</v>
      </c>
      <c r="E140" s="167" t="s">
        <v>244</v>
      </c>
      <c r="F140" s="174">
        <v>14.5</v>
      </c>
      <c r="G140" s="171" t="s">
        <v>363</v>
      </c>
      <c r="H140" s="169">
        <v>43663</v>
      </c>
      <c r="I140" s="170" t="s">
        <v>235</v>
      </c>
      <c r="J140" t="s">
        <v>236</v>
      </c>
      <c r="K140" t="s">
        <v>236</v>
      </c>
      <c r="N140" s="189" t="s">
        <v>810</v>
      </c>
      <c r="O140" s="189"/>
    </row>
    <row r="141" spans="1:15" x14ac:dyDescent="0.2">
      <c r="A141" s="171" t="s">
        <v>394</v>
      </c>
      <c r="B141" s="172">
        <v>43710</v>
      </c>
      <c r="C141" s="171" t="s">
        <v>371</v>
      </c>
      <c r="D141" s="173" t="s">
        <v>243</v>
      </c>
      <c r="E141" s="167" t="s">
        <v>244</v>
      </c>
      <c r="F141" s="174">
        <v>-14.5</v>
      </c>
      <c r="G141" s="171" t="s">
        <v>363</v>
      </c>
      <c r="H141" s="169">
        <v>43663</v>
      </c>
      <c r="I141" s="170" t="s">
        <v>235</v>
      </c>
      <c r="J141" t="s">
        <v>236</v>
      </c>
      <c r="K141" t="s">
        <v>236</v>
      </c>
      <c r="N141" t="s">
        <v>810</v>
      </c>
    </row>
    <row r="142" spans="1:15" hidden="1" x14ac:dyDescent="0.2">
      <c r="A142" s="171" t="s">
        <v>393</v>
      </c>
      <c r="B142" s="172">
        <v>43710</v>
      </c>
      <c r="C142" s="171" t="s">
        <v>371</v>
      </c>
      <c r="D142" s="173" t="s">
        <v>205</v>
      </c>
      <c r="E142" s="167" t="s">
        <v>206</v>
      </c>
      <c r="F142" s="174">
        <v>750.44</v>
      </c>
      <c r="G142" s="171" t="s">
        <v>305</v>
      </c>
      <c r="H142" s="169">
        <v>43720</v>
      </c>
      <c r="I142" t="s">
        <v>306</v>
      </c>
      <c r="J142" s="170" t="s">
        <v>174</v>
      </c>
      <c r="K142" t="s">
        <v>291</v>
      </c>
      <c r="N142" t="s">
        <v>810</v>
      </c>
    </row>
    <row r="143" spans="1:15" x14ac:dyDescent="0.2">
      <c r="A143" s="171" t="s">
        <v>393</v>
      </c>
      <c r="B143" s="172">
        <v>43710</v>
      </c>
      <c r="C143" s="171" t="s">
        <v>371</v>
      </c>
      <c r="D143" s="173" t="s">
        <v>210</v>
      </c>
      <c r="E143" s="167" t="s">
        <v>211</v>
      </c>
      <c r="F143" s="174">
        <v>5.85</v>
      </c>
      <c r="G143" s="171" t="s">
        <v>319</v>
      </c>
      <c r="H143" s="169">
        <v>43720</v>
      </c>
      <c r="I143" s="170" t="s">
        <v>235</v>
      </c>
      <c r="J143" s="170" t="s">
        <v>236</v>
      </c>
      <c r="K143" s="170" t="s">
        <v>236</v>
      </c>
    </row>
    <row r="144" spans="1:15" x14ac:dyDescent="0.2">
      <c r="A144" s="171" t="s">
        <v>393</v>
      </c>
      <c r="B144" s="172">
        <v>43710</v>
      </c>
      <c r="C144" s="171" t="s">
        <v>371</v>
      </c>
      <c r="D144" s="173" t="s">
        <v>210</v>
      </c>
      <c r="E144" s="167" t="s">
        <v>211</v>
      </c>
      <c r="F144" s="174">
        <v>10</v>
      </c>
      <c r="G144" s="171" t="s">
        <v>319</v>
      </c>
      <c r="H144" s="169">
        <v>43720</v>
      </c>
      <c r="I144" s="170" t="s">
        <v>235</v>
      </c>
      <c r="J144" s="170"/>
    </row>
    <row r="145" spans="1:14" x14ac:dyDescent="0.2">
      <c r="A145" s="171" t="s">
        <v>394</v>
      </c>
      <c r="B145" s="172">
        <v>43710</v>
      </c>
      <c r="C145" s="171" t="s">
        <v>371</v>
      </c>
      <c r="D145" s="173" t="s">
        <v>210</v>
      </c>
      <c r="E145" s="167" t="s">
        <v>211</v>
      </c>
      <c r="F145" s="174">
        <v>-5.85</v>
      </c>
      <c r="G145" s="171" t="s">
        <v>319</v>
      </c>
      <c r="H145" s="169">
        <v>43720</v>
      </c>
      <c r="I145" s="170" t="s">
        <v>235</v>
      </c>
      <c r="J145" s="170"/>
    </row>
    <row r="146" spans="1:14" x14ac:dyDescent="0.2">
      <c r="A146" s="171" t="s">
        <v>394</v>
      </c>
      <c r="B146" s="172">
        <v>43710</v>
      </c>
      <c r="C146" s="171" t="s">
        <v>371</v>
      </c>
      <c r="D146" s="173" t="s">
        <v>210</v>
      </c>
      <c r="E146" s="167" t="s">
        <v>211</v>
      </c>
      <c r="F146" s="174">
        <v>-10</v>
      </c>
      <c r="G146" s="171" t="s">
        <v>319</v>
      </c>
      <c r="H146" s="169">
        <v>43720</v>
      </c>
      <c r="I146" s="170" t="s">
        <v>235</v>
      </c>
      <c r="J146" s="170"/>
    </row>
    <row r="147" spans="1:14" hidden="1" x14ac:dyDescent="0.2">
      <c r="A147" s="171" t="s">
        <v>395</v>
      </c>
      <c r="B147" s="172">
        <v>43734</v>
      </c>
      <c r="C147" s="171" t="s">
        <v>371</v>
      </c>
      <c r="D147" s="173" t="s">
        <v>210</v>
      </c>
      <c r="E147" s="167" t="s">
        <v>211</v>
      </c>
      <c r="F147" s="174">
        <v>5.85</v>
      </c>
      <c r="G147" s="171" t="s">
        <v>396</v>
      </c>
      <c r="H147" s="169">
        <v>43750</v>
      </c>
      <c r="I147" t="s">
        <v>306</v>
      </c>
      <c r="J147" s="170" t="s">
        <v>214</v>
      </c>
      <c r="K147" t="s">
        <v>291</v>
      </c>
      <c r="N147" t="s">
        <v>810</v>
      </c>
    </row>
    <row r="148" spans="1:14" hidden="1" x14ac:dyDescent="0.2">
      <c r="A148" s="171" t="s">
        <v>375</v>
      </c>
      <c r="B148" s="172">
        <v>43738</v>
      </c>
      <c r="C148" s="171" t="s">
        <v>371</v>
      </c>
      <c r="D148" s="173" t="s">
        <v>210</v>
      </c>
      <c r="E148" s="167" t="s">
        <v>211</v>
      </c>
      <c r="F148" s="174">
        <v>14.26</v>
      </c>
      <c r="G148" s="171" t="s">
        <v>397</v>
      </c>
      <c r="H148" s="169">
        <v>43727</v>
      </c>
      <c r="I148" t="s">
        <v>306</v>
      </c>
      <c r="J148" s="170" t="s">
        <v>173</v>
      </c>
      <c r="K148" t="s">
        <v>186</v>
      </c>
      <c r="N148" t="s">
        <v>810</v>
      </c>
    </row>
    <row r="149" spans="1:14" hidden="1" x14ac:dyDescent="0.2">
      <c r="A149" s="212" t="s">
        <v>375</v>
      </c>
      <c r="B149" s="213">
        <v>43738</v>
      </c>
      <c r="C149" s="212" t="s">
        <v>371</v>
      </c>
      <c r="D149" s="214" t="s">
        <v>210</v>
      </c>
      <c r="E149" s="212" t="s">
        <v>211</v>
      </c>
      <c r="F149" s="215">
        <v>34.78</v>
      </c>
      <c r="G149" s="212" t="s">
        <v>398</v>
      </c>
      <c r="H149" s="169">
        <v>43723</v>
      </c>
      <c r="I149" t="s">
        <v>306</v>
      </c>
      <c r="J149" s="170" t="s">
        <v>180</v>
      </c>
      <c r="K149" t="s">
        <v>177</v>
      </c>
      <c r="L149" s="170" t="s">
        <v>258</v>
      </c>
      <c r="M149" s="170"/>
      <c r="N149" s="170" t="s">
        <v>810</v>
      </c>
    </row>
    <row r="150" spans="1:14" hidden="1" x14ac:dyDescent="0.2">
      <c r="A150" s="171" t="s">
        <v>375</v>
      </c>
      <c r="B150" s="172">
        <v>43738</v>
      </c>
      <c r="C150" s="171" t="s">
        <v>371</v>
      </c>
      <c r="D150" s="173" t="s">
        <v>210</v>
      </c>
      <c r="E150" s="167" t="s">
        <v>211</v>
      </c>
      <c r="F150" s="174">
        <v>32.159999999999997</v>
      </c>
      <c r="G150" s="171" t="s">
        <v>399</v>
      </c>
      <c r="H150" s="169">
        <v>43722</v>
      </c>
      <c r="I150" t="s">
        <v>306</v>
      </c>
      <c r="J150" t="s">
        <v>173</v>
      </c>
      <c r="K150" t="s">
        <v>177</v>
      </c>
      <c r="N150" t="s">
        <v>810</v>
      </c>
    </row>
    <row r="151" spans="1:14" hidden="1" x14ac:dyDescent="0.2">
      <c r="A151" s="171" t="s">
        <v>375</v>
      </c>
      <c r="B151" s="172">
        <v>43738</v>
      </c>
      <c r="C151" s="171" t="s">
        <v>371</v>
      </c>
      <c r="D151" s="173" t="s">
        <v>210</v>
      </c>
      <c r="E151" s="167" t="s">
        <v>211</v>
      </c>
      <c r="F151" s="174">
        <v>56.51</v>
      </c>
      <c r="G151" s="171" t="s">
        <v>400</v>
      </c>
      <c r="H151" s="169">
        <v>43724</v>
      </c>
      <c r="I151" t="s">
        <v>306</v>
      </c>
      <c r="J151" t="s">
        <v>173</v>
      </c>
      <c r="K151" t="s">
        <v>177</v>
      </c>
      <c r="N151" t="s">
        <v>810</v>
      </c>
    </row>
    <row r="152" spans="1:14" hidden="1" x14ac:dyDescent="0.2">
      <c r="A152" s="171" t="s">
        <v>375</v>
      </c>
      <c r="B152" s="172">
        <v>43738</v>
      </c>
      <c r="C152" s="171" t="s">
        <v>371</v>
      </c>
      <c r="D152" s="173" t="s">
        <v>210</v>
      </c>
      <c r="E152" s="167" t="s">
        <v>211</v>
      </c>
      <c r="F152" s="174">
        <v>13.91</v>
      </c>
      <c r="G152" s="171" t="s">
        <v>401</v>
      </c>
      <c r="H152" s="169">
        <v>43726</v>
      </c>
      <c r="I152" t="s">
        <v>306</v>
      </c>
      <c r="J152" s="170" t="s">
        <v>173</v>
      </c>
      <c r="K152" t="s">
        <v>186</v>
      </c>
      <c r="N152" t="s">
        <v>810</v>
      </c>
    </row>
    <row r="153" spans="1:14" hidden="1" x14ac:dyDescent="0.2">
      <c r="A153" s="171" t="s">
        <v>395</v>
      </c>
      <c r="B153" s="172">
        <v>43734</v>
      </c>
      <c r="C153" s="171" t="s">
        <v>371</v>
      </c>
      <c r="D153" s="173" t="s">
        <v>205</v>
      </c>
      <c r="E153" s="167" t="s">
        <v>206</v>
      </c>
      <c r="F153" s="174">
        <v>85.97</v>
      </c>
      <c r="G153" s="171" t="s">
        <v>402</v>
      </c>
      <c r="H153" s="169">
        <v>43749</v>
      </c>
      <c r="I153" t="s">
        <v>403</v>
      </c>
      <c r="J153" s="170" t="s">
        <v>174</v>
      </c>
      <c r="K153" t="s">
        <v>404</v>
      </c>
      <c r="N153" t="s">
        <v>810</v>
      </c>
    </row>
    <row r="154" spans="1:14" hidden="1" x14ac:dyDescent="0.2">
      <c r="A154" s="171" t="s">
        <v>395</v>
      </c>
      <c r="B154" s="172">
        <v>43734</v>
      </c>
      <c r="C154" s="171" t="s">
        <v>371</v>
      </c>
      <c r="D154" s="173" t="s">
        <v>205</v>
      </c>
      <c r="E154" s="167" t="s">
        <v>206</v>
      </c>
      <c r="F154" s="174">
        <v>674.49</v>
      </c>
      <c r="G154" s="171" t="s">
        <v>405</v>
      </c>
      <c r="H154" s="169">
        <v>43750</v>
      </c>
      <c r="I154" t="s">
        <v>403</v>
      </c>
      <c r="J154" s="170" t="s">
        <v>174</v>
      </c>
      <c r="K154" t="s">
        <v>404</v>
      </c>
      <c r="N154" t="s">
        <v>810</v>
      </c>
    </row>
    <row r="155" spans="1:14" hidden="1" x14ac:dyDescent="0.2">
      <c r="A155" s="171" t="s">
        <v>395</v>
      </c>
      <c r="B155" s="172">
        <v>43734</v>
      </c>
      <c r="C155" s="171" t="s">
        <v>371</v>
      </c>
      <c r="D155" s="173" t="s">
        <v>210</v>
      </c>
      <c r="E155" s="167" t="s">
        <v>211</v>
      </c>
      <c r="F155" s="174">
        <v>10</v>
      </c>
      <c r="G155" s="171" t="s">
        <v>406</v>
      </c>
      <c r="H155" s="169">
        <v>43749</v>
      </c>
      <c r="I155" t="s">
        <v>403</v>
      </c>
      <c r="J155" s="170" t="s">
        <v>214</v>
      </c>
      <c r="K155" t="s">
        <v>404</v>
      </c>
      <c r="N155" t="s">
        <v>810</v>
      </c>
    </row>
    <row r="156" spans="1:14" hidden="1" x14ac:dyDescent="0.2">
      <c r="A156" s="171" t="s">
        <v>395</v>
      </c>
      <c r="B156" s="172">
        <v>43734</v>
      </c>
      <c r="C156" s="171" t="s">
        <v>371</v>
      </c>
      <c r="D156" s="173" t="s">
        <v>210</v>
      </c>
      <c r="E156" s="167" t="s">
        <v>211</v>
      </c>
      <c r="F156" s="174">
        <v>10</v>
      </c>
      <c r="G156" s="171" t="s">
        <v>406</v>
      </c>
      <c r="H156" s="169">
        <v>43749</v>
      </c>
      <c r="I156" t="s">
        <v>403</v>
      </c>
      <c r="J156" s="170" t="s">
        <v>214</v>
      </c>
      <c r="K156" t="s">
        <v>404</v>
      </c>
      <c r="N156" t="s">
        <v>810</v>
      </c>
    </row>
    <row r="157" spans="1:14" hidden="1" x14ac:dyDescent="0.2">
      <c r="A157" s="171" t="s">
        <v>375</v>
      </c>
      <c r="B157" s="172">
        <v>43738</v>
      </c>
      <c r="C157" s="171" t="s">
        <v>371</v>
      </c>
      <c r="D157" s="173" t="s">
        <v>210</v>
      </c>
      <c r="E157" s="167" t="s">
        <v>211</v>
      </c>
      <c r="F157" s="174">
        <v>15.46</v>
      </c>
      <c r="G157" s="171" t="s">
        <v>407</v>
      </c>
      <c r="H157" s="169">
        <v>43705</v>
      </c>
      <c r="I157" t="s">
        <v>408</v>
      </c>
      <c r="J157" s="170" t="s">
        <v>173</v>
      </c>
      <c r="K157" t="s">
        <v>171</v>
      </c>
      <c r="N157" t="s">
        <v>810</v>
      </c>
    </row>
    <row r="158" spans="1:14" x14ac:dyDescent="0.2">
      <c r="A158" s="171" t="s">
        <v>393</v>
      </c>
      <c r="B158" s="172">
        <v>43710</v>
      </c>
      <c r="C158" s="171" t="s">
        <v>371</v>
      </c>
      <c r="D158" s="173" t="s">
        <v>205</v>
      </c>
      <c r="E158" s="167" t="s">
        <v>206</v>
      </c>
      <c r="F158" s="174">
        <v>130.43</v>
      </c>
      <c r="G158" s="171" t="s">
        <v>309</v>
      </c>
      <c r="H158" s="169">
        <v>43691</v>
      </c>
      <c r="I158" s="170" t="s">
        <v>235</v>
      </c>
      <c r="J158" s="170"/>
      <c r="K158" s="170" t="s">
        <v>236</v>
      </c>
    </row>
    <row r="159" spans="1:14" x14ac:dyDescent="0.2">
      <c r="A159" s="171" t="s">
        <v>394</v>
      </c>
      <c r="B159" s="172">
        <v>43710</v>
      </c>
      <c r="C159" s="171" t="s">
        <v>371</v>
      </c>
      <c r="D159" s="173" t="s">
        <v>205</v>
      </c>
      <c r="E159" s="167" t="s">
        <v>206</v>
      </c>
      <c r="F159" s="174">
        <v>-130.43</v>
      </c>
      <c r="G159" s="171" t="s">
        <v>309</v>
      </c>
      <c r="H159" s="169">
        <v>43691</v>
      </c>
      <c r="I159" s="170" t="s">
        <v>235</v>
      </c>
      <c r="J159" s="170"/>
      <c r="K159" s="170" t="s">
        <v>236</v>
      </c>
    </row>
    <row r="160" spans="1:14" x14ac:dyDescent="0.2">
      <c r="A160" s="171" t="s">
        <v>393</v>
      </c>
      <c r="B160" s="172">
        <v>43710</v>
      </c>
      <c r="C160" s="171" t="s">
        <v>371</v>
      </c>
      <c r="D160" s="173" t="s">
        <v>210</v>
      </c>
      <c r="E160" s="167" t="s">
        <v>211</v>
      </c>
      <c r="F160" s="174">
        <v>241.74</v>
      </c>
      <c r="G160" s="171" t="s">
        <v>327</v>
      </c>
      <c r="H160" s="169">
        <v>43691</v>
      </c>
      <c r="I160" s="170" t="s">
        <v>235</v>
      </c>
      <c r="J160" s="170" t="s">
        <v>236</v>
      </c>
      <c r="K160" s="170" t="s">
        <v>236</v>
      </c>
    </row>
    <row r="161" spans="1:11" x14ac:dyDescent="0.2">
      <c r="A161" s="171" t="s">
        <v>393</v>
      </c>
      <c r="B161" s="172">
        <v>43710</v>
      </c>
      <c r="C161" s="171" t="s">
        <v>371</v>
      </c>
      <c r="D161" s="173" t="s">
        <v>210</v>
      </c>
      <c r="E161" s="167" t="s">
        <v>211</v>
      </c>
      <c r="F161" s="174">
        <v>0.5</v>
      </c>
      <c r="G161" s="171" t="s">
        <v>328</v>
      </c>
      <c r="H161" s="169">
        <v>43691</v>
      </c>
      <c r="I161" s="170" t="s">
        <v>235</v>
      </c>
      <c r="J161" s="170"/>
    </row>
    <row r="162" spans="1:11" x14ac:dyDescent="0.2">
      <c r="A162" s="171" t="s">
        <v>393</v>
      </c>
      <c r="B162" s="172">
        <v>43710</v>
      </c>
      <c r="C162" s="171" t="s">
        <v>371</v>
      </c>
      <c r="D162" s="173" t="s">
        <v>210</v>
      </c>
      <c r="E162" s="167" t="s">
        <v>211</v>
      </c>
      <c r="F162" s="174">
        <v>0.5</v>
      </c>
      <c r="G162" s="171" t="s">
        <v>328</v>
      </c>
      <c r="H162" s="169">
        <v>43691</v>
      </c>
      <c r="I162" s="170" t="s">
        <v>235</v>
      </c>
      <c r="J162" s="170"/>
    </row>
    <row r="163" spans="1:11" x14ac:dyDescent="0.2">
      <c r="A163" s="171" t="s">
        <v>393</v>
      </c>
      <c r="B163" s="172">
        <v>43710</v>
      </c>
      <c r="C163" s="171" t="s">
        <v>371</v>
      </c>
      <c r="D163" s="173" t="s">
        <v>210</v>
      </c>
      <c r="E163" s="167" t="s">
        <v>211</v>
      </c>
      <c r="F163" s="174">
        <v>10</v>
      </c>
      <c r="G163" s="171" t="s">
        <v>328</v>
      </c>
      <c r="H163" s="169">
        <v>43691</v>
      </c>
      <c r="I163" s="170" t="s">
        <v>235</v>
      </c>
      <c r="J163" s="170"/>
    </row>
    <row r="164" spans="1:11" x14ac:dyDescent="0.2">
      <c r="A164" s="171" t="s">
        <v>393</v>
      </c>
      <c r="B164" s="172">
        <v>43710</v>
      </c>
      <c r="C164" s="171" t="s">
        <v>371</v>
      </c>
      <c r="D164" s="173" t="s">
        <v>210</v>
      </c>
      <c r="E164" s="167" t="s">
        <v>211</v>
      </c>
      <c r="F164" s="174">
        <v>7.5</v>
      </c>
      <c r="G164" s="171" t="s">
        <v>329</v>
      </c>
      <c r="H164" s="169">
        <v>43691</v>
      </c>
      <c r="I164" s="170" t="s">
        <v>235</v>
      </c>
      <c r="J164" s="170"/>
    </row>
    <row r="165" spans="1:11" x14ac:dyDescent="0.2">
      <c r="A165" s="171" t="s">
        <v>393</v>
      </c>
      <c r="B165" s="172">
        <v>43710</v>
      </c>
      <c r="C165" s="171" t="s">
        <v>371</v>
      </c>
      <c r="D165" s="173" t="s">
        <v>210</v>
      </c>
      <c r="E165" s="167" t="s">
        <v>211</v>
      </c>
      <c r="F165" s="174">
        <v>7.5</v>
      </c>
      <c r="G165" s="171" t="s">
        <v>329</v>
      </c>
      <c r="H165" s="169">
        <v>43691</v>
      </c>
      <c r="I165" s="170" t="s">
        <v>235</v>
      </c>
      <c r="J165" s="170"/>
    </row>
    <row r="166" spans="1:11" x14ac:dyDescent="0.2">
      <c r="A166" s="171" t="s">
        <v>393</v>
      </c>
      <c r="B166" s="172">
        <v>43710</v>
      </c>
      <c r="C166" s="171" t="s">
        <v>371</v>
      </c>
      <c r="D166" s="173" t="s">
        <v>210</v>
      </c>
      <c r="E166" s="167" t="s">
        <v>211</v>
      </c>
      <c r="F166" s="174">
        <v>2.27</v>
      </c>
      <c r="G166" s="171" t="s">
        <v>330</v>
      </c>
      <c r="H166" s="169">
        <v>43691</v>
      </c>
      <c r="I166" s="170" t="s">
        <v>235</v>
      </c>
      <c r="J166" s="170"/>
    </row>
    <row r="167" spans="1:11" x14ac:dyDescent="0.2">
      <c r="A167" s="171" t="s">
        <v>393</v>
      </c>
      <c r="B167" s="172">
        <v>43710</v>
      </c>
      <c r="C167" s="171" t="s">
        <v>371</v>
      </c>
      <c r="D167" s="173" t="s">
        <v>210</v>
      </c>
      <c r="E167" s="167" t="s">
        <v>211</v>
      </c>
      <c r="F167" s="174">
        <v>151.19999999999999</v>
      </c>
      <c r="G167" s="171" t="s">
        <v>331</v>
      </c>
      <c r="H167" s="169">
        <v>43691</v>
      </c>
      <c r="I167" s="170" t="s">
        <v>235</v>
      </c>
      <c r="J167" s="170"/>
    </row>
    <row r="168" spans="1:11" x14ac:dyDescent="0.2">
      <c r="A168" s="171" t="s">
        <v>394</v>
      </c>
      <c r="B168" s="172">
        <v>43710</v>
      </c>
      <c r="C168" s="171" t="s">
        <v>371</v>
      </c>
      <c r="D168" s="173" t="s">
        <v>210</v>
      </c>
      <c r="E168" s="167" t="s">
        <v>211</v>
      </c>
      <c r="F168" s="174">
        <v>-241.74</v>
      </c>
      <c r="G168" s="171" t="s">
        <v>327</v>
      </c>
      <c r="H168" s="169">
        <v>43691</v>
      </c>
      <c r="I168" s="170" t="s">
        <v>235</v>
      </c>
      <c r="J168" s="170" t="s">
        <v>236</v>
      </c>
      <c r="K168" s="170" t="s">
        <v>236</v>
      </c>
    </row>
    <row r="169" spans="1:11" x14ac:dyDescent="0.2">
      <c r="A169" s="171" t="s">
        <v>394</v>
      </c>
      <c r="B169" s="172">
        <v>43710</v>
      </c>
      <c r="C169" s="171" t="s">
        <v>371</v>
      </c>
      <c r="D169" s="173" t="s">
        <v>210</v>
      </c>
      <c r="E169" s="167" t="s">
        <v>211</v>
      </c>
      <c r="F169" s="174">
        <v>-0.5</v>
      </c>
      <c r="G169" s="171" t="s">
        <v>328</v>
      </c>
      <c r="H169" s="169">
        <v>43691</v>
      </c>
      <c r="I169" s="170" t="s">
        <v>235</v>
      </c>
      <c r="J169" s="170"/>
    </row>
    <row r="170" spans="1:11" x14ac:dyDescent="0.2">
      <c r="A170" s="171" t="s">
        <v>394</v>
      </c>
      <c r="B170" s="172">
        <v>43710</v>
      </c>
      <c r="C170" s="171" t="s">
        <v>371</v>
      </c>
      <c r="D170" s="173" t="s">
        <v>210</v>
      </c>
      <c r="E170" s="167" t="s">
        <v>211</v>
      </c>
      <c r="F170" s="174">
        <v>-0.5</v>
      </c>
      <c r="G170" s="171" t="s">
        <v>328</v>
      </c>
      <c r="H170" s="169">
        <v>43691</v>
      </c>
      <c r="I170" s="170" t="s">
        <v>235</v>
      </c>
      <c r="J170" s="170"/>
    </row>
    <row r="171" spans="1:11" x14ac:dyDescent="0.2">
      <c r="A171" s="171" t="s">
        <v>394</v>
      </c>
      <c r="B171" s="172">
        <v>43710</v>
      </c>
      <c r="C171" s="171" t="s">
        <v>371</v>
      </c>
      <c r="D171" s="173" t="s">
        <v>210</v>
      </c>
      <c r="E171" s="167" t="s">
        <v>211</v>
      </c>
      <c r="F171" s="174">
        <v>-10</v>
      </c>
      <c r="G171" s="171" t="s">
        <v>328</v>
      </c>
      <c r="H171" s="169">
        <v>43691</v>
      </c>
      <c r="I171" s="170" t="s">
        <v>235</v>
      </c>
      <c r="J171" s="170"/>
    </row>
    <row r="172" spans="1:11" x14ac:dyDescent="0.2">
      <c r="A172" s="175" t="s">
        <v>394</v>
      </c>
      <c r="B172" s="176">
        <v>43710</v>
      </c>
      <c r="C172" s="175" t="s">
        <v>371</v>
      </c>
      <c r="D172" s="177" t="s">
        <v>210</v>
      </c>
      <c r="E172" s="178" t="s">
        <v>211</v>
      </c>
      <c r="F172" s="179">
        <v>-7.5</v>
      </c>
      <c r="G172" s="175" t="s">
        <v>329</v>
      </c>
      <c r="H172" s="169">
        <v>43691</v>
      </c>
      <c r="I172" s="170" t="s">
        <v>235</v>
      </c>
      <c r="J172" s="170"/>
    </row>
    <row r="173" spans="1:11" x14ac:dyDescent="0.2">
      <c r="A173" s="173" t="s">
        <v>394</v>
      </c>
      <c r="B173" s="180">
        <v>43710</v>
      </c>
      <c r="C173" s="181" t="s">
        <v>371</v>
      </c>
      <c r="D173" s="181" t="s">
        <v>210</v>
      </c>
      <c r="E173" s="182" t="s">
        <v>211</v>
      </c>
      <c r="F173" s="183">
        <v>-7.5</v>
      </c>
      <c r="G173" s="184" t="s">
        <v>329</v>
      </c>
      <c r="H173" s="169">
        <v>43691</v>
      </c>
      <c r="I173" s="170" t="s">
        <v>235</v>
      </c>
      <c r="J173" s="316"/>
    </row>
    <row r="174" spans="1:11" x14ac:dyDescent="0.2">
      <c r="A174" s="164" t="s">
        <v>394</v>
      </c>
      <c r="B174" s="165">
        <v>43710</v>
      </c>
      <c r="C174" s="164" t="s">
        <v>371</v>
      </c>
      <c r="D174" s="166" t="s">
        <v>210</v>
      </c>
      <c r="E174" s="186" t="s">
        <v>211</v>
      </c>
      <c r="F174" s="187">
        <v>-2.27</v>
      </c>
      <c r="G174" s="164" t="s">
        <v>330</v>
      </c>
      <c r="H174" s="169">
        <v>43691</v>
      </c>
      <c r="I174" s="170" t="s">
        <v>235</v>
      </c>
      <c r="J174" s="170"/>
    </row>
    <row r="175" spans="1:11" x14ac:dyDescent="0.2">
      <c r="A175" s="171" t="s">
        <v>394</v>
      </c>
      <c r="B175" s="172">
        <v>43710</v>
      </c>
      <c r="C175" s="171" t="s">
        <v>371</v>
      </c>
      <c r="D175" s="173" t="s">
        <v>210</v>
      </c>
      <c r="E175" s="167" t="s">
        <v>211</v>
      </c>
      <c r="F175" s="174">
        <v>-151.19999999999999</v>
      </c>
      <c r="G175" s="171" t="s">
        <v>331</v>
      </c>
      <c r="H175" s="169">
        <v>43691</v>
      </c>
      <c r="I175" s="170" t="s">
        <v>235</v>
      </c>
      <c r="J175" s="170" t="s">
        <v>236</v>
      </c>
      <c r="K175" s="170" t="s">
        <v>236</v>
      </c>
    </row>
    <row r="176" spans="1:11" x14ac:dyDescent="0.2">
      <c r="A176" s="171" t="s">
        <v>393</v>
      </c>
      <c r="B176" s="193">
        <v>43710</v>
      </c>
      <c r="C176" s="192" t="s">
        <v>371</v>
      </c>
      <c r="D176" s="194" t="s">
        <v>205</v>
      </c>
      <c r="E176" s="195" t="s">
        <v>206</v>
      </c>
      <c r="F176" s="216">
        <v>-235.42</v>
      </c>
      <c r="G176" s="192" t="s">
        <v>288</v>
      </c>
      <c r="H176" s="169">
        <v>43774</v>
      </c>
      <c r="I176" s="170" t="s">
        <v>235</v>
      </c>
    </row>
    <row r="177" spans="1:16" x14ac:dyDescent="0.2">
      <c r="A177" s="171" t="s">
        <v>394</v>
      </c>
      <c r="B177" s="193">
        <v>43710</v>
      </c>
      <c r="C177" s="192" t="s">
        <v>371</v>
      </c>
      <c r="D177" s="194" t="s">
        <v>205</v>
      </c>
      <c r="E177" s="195" t="s">
        <v>206</v>
      </c>
      <c r="F177" s="216">
        <v>235.42</v>
      </c>
      <c r="G177" s="192" t="s">
        <v>288</v>
      </c>
      <c r="H177" s="169">
        <v>43774</v>
      </c>
      <c r="I177" t="s">
        <v>235</v>
      </c>
    </row>
    <row r="178" spans="1:16" hidden="1" x14ac:dyDescent="0.2">
      <c r="A178" s="171" t="s">
        <v>395</v>
      </c>
      <c r="B178" s="172">
        <v>43734</v>
      </c>
      <c r="C178" s="171" t="s">
        <v>371</v>
      </c>
      <c r="D178" s="173" t="s">
        <v>205</v>
      </c>
      <c r="E178" s="167" t="s">
        <v>206</v>
      </c>
      <c r="F178" s="313">
        <v>-284.33999999999997</v>
      </c>
      <c r="G178" s="171" t="s">
        <v>289</v>
      </c>
      <c r="H178" s="169">
        <v>43697</v>
      </c>
      <c r="I178" t="s">
        <v>225</v>
      </c>
      <c r="J178" t="s">
        <v>984</v>
      </c>
    </row>
    <row r="179" spans="1:16" hidden="1" x14ac:dyDescent="0.2">
      <c r="A179" s="171" t="s">
        <v>395</v>
      </c>
      <c r="B179" s="172">
        <v>43734</v>
      </c>
      <c r="C179" s="171" t="s">
        <v>371</v>
      </c>
      <c r="D179" s="173" t="s">
        <v>205</v>
      </c>
      <c r="E179" s="167" t="s">
        <v>206</v>
      </c>
      <c r="F179" s="174">
        <v>409.16</v>
      </c>
      <c r="G179" s="171" t="s">
        <v>409</v>
      </c>
      <c r="H179" s="169">
        <v>43745</v>
      </c>
      <c r="I179" t="s">
        <v>964</v>
      </c>
      <c r="J179" s="170" t="s">
        <v>174</v>
      </c>
      <c r="K179" t="s">
        <v>965</v>
      </c>
      <c r="N179" t="s">
        <v>810</v>
      </c>
    </row>
    <row r="180" spans="1:16" hidden="1" x14ac:dyDescent="0.2">
      <c r="A180" s="171" t="s">
        <v>395</v>
      </c>
      <c r="B180" s="172">
        <v>43734</v>
      </c>
      <c r="C180" s="171" t="s">
        <v>371</v>
      </c>
      <c r="D180" s="173" t="s">
        <v>210</v>
      </c>
      <c r="E180" s="167" t="s">
        <v>211</v>
      </c>
      <c r="F180" s="174">
        <v>5.85</v>
      </c>
      <c r="G180" s="171" t="s">
        <v>411</v>
      </c>
      <c r="H180" s="169">
        <v>43745</v>
      </c>
      <c r="I180" t="s">
        <v>410</v>
      </c>
      <c r="J180" s="170" t="s">
        <v>214</v>
      </c>
      <c r="K180" t="s">
        <v>965</v>
      </c>
      <c r="N180" t="s">
        <v>810</v>
      </c>
    </row>
    <row r="181" spans="1:16" hidden="1" x14ac:dyDescent="0.2">
      <c r="A181" s="171" t="s">
        <v>393</v>
      </c>
      <c r="B181" s="172">
        <v>43710</v>
      </c>
      <c r="C181" s="171" t="s">
        <v>371</v>
      </c>
      <c r="D181" s="173" t="s">
        <v>205</v>
      </c>
      <c r="E181" s="167" t="s">
        <v>206</v>
      </c>
      <c r="F181" s="174">
        <v>319.16000000000003</v>
      </c>
      <c r="G181" s="171" t="s">
        <v>302</v>
      </c>
      <c r="H181" s="169">
        <v>43721</v>
      </c>
      <c r="I181" t="s">
        <v>303</v>
      </c>
      <c r="J181" s="170"/>
      <c r="P181" t="s">
        <v>1004</v>
      </c>
    </row>
    <row r="182" spans="1:16" hidden="1" x14ac:dyDescent="0.2">
      <c r="A182" s="171" t="s">
        <v>394</v>
      </c>
      <c r="B182" s="172">
        <v>43710</v>
      </c>
      <c r="C182" s="171" t="s">
        <v>371</v>
      </c>
      <c r="D182" s="173" t="s">
        <v>205</v>
      </c>
      <c r="E182" s="167" t="s">
        <v>206</v>
      </c>
      <c r="F182" s="174">
        <v>-319.16000000000003</v>
      </c>
      <c r="G182" s="171" t="s">
        <v>302</v>
      </c>
      <c r="H182" s="169">
        <v>43721</v>
      </c>
      <c r="I182" t="s">
        <v>303</v>
      </c>
      <c r="J182" s="170"/>
      <c r="P182" t="s">
        <v>1004</v>
      </c>
    </row>
    <row r="183" spans="1:16" hidden="1" x14ac:dyDescent="0.2">
      <c r="A183" s="171" t="s">
        <v>394</v>
      </c>
      <c r="B183" s="172">
        <v>43710</v>
      </c>
      <c r="C183" s="171" t="s">
        <v>371</v>
      </c>
      <c r="D183" s="173" t="s">
        <v>205</v>
      </c>
      <c r="E183" s="167" t="s">
        <v>206</v>
      </c>
      <c r="F183" s="174">
        <v>-750.44</v>
      </c>
      <c r="G183" s="171" t="s">
        <v>305</v>
      </c>
      <c r="H183" s="169">
        <v>43720</v>
      </c>
      <c r="I183" t="s">
        <v>303</v>
      </c>
      <c r="J183" s="170" t="s">
        <v>174</v>
      </c>
      <c r="K183" t="s">
        <v>304</v>
      </c>
      <c r="N183" t="s">
        <v>813</v>
      </c>
      <c r="P183" t="s">
        <v>1004</v>
      </c>
    </row>
    <row r="184" spans="1:16" hidden="1" x14ac:dyDescent="0.2">
      <c r="A184" s="171" t="s">
        <v>395</v>
      </c>
      <c r="B184" s="172">
        <v>43734</v>
      </c>
      <c r="C184" s="171" t="s">
        <v>371</v>
      </c>
      <c r="D184" s="173" t="s">
        <v>205</v>
      </c>
      <c r="E184" s="167" t="s">
        <v>206</v>
      </c>
      <c r="F184" s="174">
        <v>17.399999999999999</v>
      </c>
      <c r="G184" s="171" t="s">
        <v>412</v>
      </c>
      <c r="H184" s="169">
        <v>43721</v>
      </c>
      <c r="I184" t="s">
        <v>303</v>
      </c>
      <c r="J184" s="170" t="s">
        <v>174</v>
      </c>
      <c r="K184" t="s">
        <v>304</v>
      </c>
      <c r="N184" t="s">
        <v>813</v>
      </c>
      <c r="P184" t="s">
        <v>1004</v>
      </c>
    </row>
    <row r="185" spans="1:16" hidden="1" x14ac:dyDescent="0.2">
      <c r="A185" s="171" t="s">
        <v>395</v>
      </c>
      <c r="B185" s="172">
        <v>43734</v>
      </c>
      <c r="C185" s="171" t="s">
        <v>371</v>
      </c>
      <c r="D185" s="173" t="s">
        <v>205</v>
      </c>
      <c r="E185" s="167" t="s">
        <v>206</v>
      </c>
      <c r="F185" s="174">
        <v>16.7</v>
      </c>
      <c r="G185" s="171" t="s">
        <v>412</v>
      </c>
      <c r="H185" s="169">
        <v>43721</v>
      </c>
      <c r="I185" t="s">
        <v>303</v>
      </c>
      <c r="J185" s="170" t="s">
        <v>174</v>
      </c>
      <c r="K185" t="s">
        <v>304</v>
      </c>
      <c r="N185" t="s">
        <v>813</v>
      </c>
      <c r="P185" t="s">
        <v>1004</v>
      </c>
    </row>
    <row r="186" spans="1:16" hidden="1" x14ac:dyDescent="0.2">
      <c r="A186" s="171" t="s">
        <v>393</v>
      </c>
      <c r="B186" s="172">
        <v>43710</v>
      </c>
      <c r="C186" s="171" t="s">
        <v>371</v>
      </c>
      <c r="D186" s="173" t="s">
        <v>210</v>
      </c>
      <c r="E186" s="167" t="s">
        <v>211</v>
      </c>
      <c r="F186" s="174">
        <v>5.85</v>
      </c>
      <c r="G186" s="171" t="s">
        <v>318</v>
      </c>
      <c r="H186" s="169">
        <v>43721</v>
      </c>
      <c r="I186" t="s">
        <v>303</v>
      </c>
      <c r="J186" s="170" t="s">
        <v>214</v>
      </c>
      <c r="K186" t="s">
        <v>304</v>
      </c>
      <c r="N186" t="s">
        <v>810</v>
      </c>
      <c r="P186" t="s">
        <v>1004</v>
      </c>
    </row>
    <row r="187" spans="1:16" hidden="1" x14ac:dyDescent="0.2">
      <c r="A187" s="171" t="s">
        <v>394</v>
      </c>
      <c r="B187" s="172">
        <v>43710</v>
      </c>
      <c r="C187" s="171" t="s">
        <v>371</v>
      </c>
      <c r="D187" s="173" t="s">
        <v>210</v>
      </c>
      <c r="E187" s="167" t="s">
        <v>211</v>
      </c>
      <c r="F187" s="174">
        <v>-5.85</v>
      </c>
      <c r="G187" s="171" t="s">
        <v>318</v>
      </c>
      <c r="H187" s="169">
        <v>43721</v>
      </c>
      <c r="I187" t="s">
        <v>303</v>
      </c>
      <c r="J187" s="170" t="s">
        <v>214</v>
      </c>
      <c r="K187" t="s">
        <v>304</v>
      </c>
      <c r="N187" t="s">
        <v>810</v>
      </c>
      <c r="P187" t="s">
        <v>1004</v>
      </c>
    </row>
    <row r="188" spans="1:16" hidden="1" x14ac:dyDescent="0.2">
      <c r="A188" s="171" t="s">
        <v>370</v>
      </c>
      <c r="B188" s="172">
        <v>43734</v>
      </c>
      <c r="C188" s="171" t="s">
        <v>371</v>
      </c>
      <c r="D188" s="173" t="s">
        <v>210</v>
      </c>
      <c r="E188" s="167" t="s">
        <v>211</v>
      </c>
      <c r="F188" s="174">
        <v>0.5</v>
      </c>
      <c r="G188" s="171" t="s">
        <v>413</v>
      </c>
      <c r="H188" s="169">
        <v>43721</v>
      </c>
      <c r="I188" t="s">
        <v>303</v>
      </c>
      <c r="J188" s="170" t="s">
        <v>214</v>
      </c>
      <c r="K188" t="s">
        <v>304</v>
      </c>
      <c r="N188" t="s">
        <v>813</v>
      </c>
      <c r="P188" t="s">
        <v>1004</v>
      </c>
    </row>
    <row r="189" spans="1:16" hidden="1" x14ac:dyDescent="0.2">
      <c r="A189" s="171" t="s">
        <v>370</v>
      </c>
      <c r="B189" s="172">
        <v>43734</v>
      </c>
      <c r="C189" s="171" t="s">
        <v>371</v>
      </c>
      <c r="D189" s="173" t="s">
        <v>210</v>
      </c>
      <c r="E189" s="167" t="s">
        <v>211</v>
      </c>
      <c r="F189" s="174">
        <v>0.5</v>
      </c>
      <c r="G189" s="171" t="s">
        <v>413</v>
      </c>
      <c r="H189" s="169">
        <v>43721</v>
      </c>
      <c r="I189" t="s">
        <v>303</v>
      </c>
      <c r="J189" s="170" t="s">
        <v>214</v>
      </c>
      <c r="K189" t="s">
        <v>304</v>
      </c>
      <c r="N189" t="s">
        <v>813</v>
      </c>
      <c r="P189" t="s">
        <v>1004</v>
      </c>
    </row>
    <row r="190" spans="1:16" hidden="1" x14ac:dyDescent="0.2">
      <c r="A190" s="171" t="s">
        <v>370</v>
      </c>
      <c r="B190" s="172">
        <v>43734</v>
      </c>
      <c r="C190" s="171" t="s">
        <v>371</v>
      </c>
      <c r="D190" s="173" t="s">
        <v>210</v>
      </c>
      <c r="E190" s="167" t="s">
        <v>211</v>
      </c>
      <c r="F190" s="174">
        <v>0.5</v>
      </c>
      <c r="G190" s="171" t="s">
        <v>413</v>
      </c>
      <c r="H190" s="169">
        <v>43721</v>
      </c>
      <c r="I190" t="s">
        <v>303</v>
      </c>
      <c r="J190" s="170" t="s">
        <v>214</v>
      </c>
      <c r="K190" t="s">
        <v>304</v>
      </c>
      <c r="N190" t="s">
        <v>813</v>
      </c>
      <c r="P190" t="s">
        <v>1004</v>
      </c>
    </row>
    <row r="191" spans="1:16" hidden="1" x14ac:dyDescent="0.2">
      <c r="A191" s="171" t="s">
        <v>395</v>
      </c>
      <c r="B191" s="172">
        <v>43734</v>
      </c>
      <c r="C191" s="171" t="s">
        <v>371</v>
      </c>
      <c r="D191" s="173" t="s">
        <v>210</v>
      </c>
      <c r="E191" s="167" t="s">
        <v>211</v>
      </c>
      <c r="F191" s="174">
        <v>146.96</v>
      </c>
      <c r="G191" s="171" t="s">
        <v>414</v>
      </c>
      <c r="H191" s="169">
        <v>43721</v>
      </c>
      <c r="I191" t="s">
        <v>303</v>
      </c>
      <c r="J191" s="170" t="s">
        <v>179</v>
      </c>
      <c r="K191" t="s">
        <v>304</v>
      </c>
      <c r="N191" t="s">
        <v>813</v>
      </c>
      <c r="P191" t="s">
        <v>1004</v>
      </c>
    </row>
    <row r="192" spans="1:16" hidden="1" x14ac:dyDescent="0.2">
      <c r="A192" s="171" t="s">
        <v>395</v>
      </c>
      <c r="B192" s="172">
        <v>43734</v>
      </c>
      <c r="C192" s="171" t="s">
        <v>371</v>
      </c>
      <c r="D192" s="173" t="s">
        <v>210</v>
      </c>
      <c r="E192" s="167" t="s">
        <v>211</v>
      </c>
      <c r="F192" s="174">
        <v>146.96</v>
      </c>
      <c r="G192" s="171" t="s">
        <v>414</v>
      </c>
      <c r="H192" s="169">
        <v>43721</v>
      </c>
      <c r="I192" t="s">
        <v>303</v>
      </c>
      <c r="J192" s="170" t="s">
        <v>179</v>
      </c>
      <c r="K192" t="s">
        <v>304</v>
      </c>
      <c r="N192" t="s">
        <v>813</v>
      </c>
      <c r="P192" t="s">
        <v>1004</v>
      </c>
    </row>
    <row r="193" spans="1:16" hidden="1" x14ac:dyDescent="0.2">
      <c r="A193" s="171" t="s">
        <v>395</v>
      </c>
      <c r="B193" s="172">
        <v>43734</v>
      </c>
      <c r="C193" s="171" t="s">
        <v>371</v>
      </c>
      <c r="D193" s="173" t="s">
        <v>210</v>
      </c>
      <c r="E193" s="167" t="s">
        <v>211</v>
      </c>
      <c r="F193" s="174">
        <v>133.91</v>
      </c>
      <c r="G193" s="171" t="s">
        <v>414</v>
      </c>
      <c r="H193" s="169">
        <v>43721</v>
      </c>
      <c r="I193" t="s">
        <v>303</v>
      </c>
      <c r="J193" s="170" t="s">
        <v>179</v>
      </c>
      <c r="K193" t="s">
        <v>304</v>
      </c>
      <c r="N193" t="s">
        <v>813</v>
      </c>
      <c r="P193" t="s">
        <v>1004</v>
      </c>
    </row>
    <row r="194" spans="1:16" hidden="1" x14ac:dyDescent="0.2">
      <c r="A194" s="171" t="s">
        <v>395</v>
      </c>
      <c r="B194" s="172">
        <v>43734</v>
      </c>
      <c r="C194" s="171" t="s">
        <v>371</v>
      </c>
      <c r="D194" s="173" t="s">
        <v>210</v>
      </c>
      <c r="E194" s="167" t="s">
        <v>211</v>
      </c>
      <c r="F194" s="174">
        <v>16.850000000000001</v>
      </c>
      <c r="G194" s="171" t="s">
        <v>413</v>
      </c>
      <c r="H194" s="169">
        <v>43721</v>
      </c>
      <c r="I194" t="s">
        <v>303</v>
      </c>
      <c r="J194" s="170" t="s">
        <v>214</v>
      </c>
      <c r="K194" t="s">
        <v>304</v>
      </c>
      <c r="N194" t="s">
        <v>813</v>
      </c>
      <c r="P194" t="s">
        <v>1004</v>
      </c>
    </row>
    <row r="195" spans="1:16" hidden="1" x14ac:dyDescent="0.2">
      <c r="A195" s="171" t="s">
        <v>395</v>
      </c>
      <c r="B195" s="172">
        <v>43734</v>
      </c>
      <c r="C195" s="171" t="s">
        <v>371</v>
      </c>
      <c r="D195" s="173" t="s">
        <v>210</v>
      </c>
      <c r="E195" s="167" t="s">
        <v>211</v>
      </c>
      <c r="F195" s="174">
        <v>10</v>
      </c>
      <c r="G195" s="171" t="s">
        <v>413</v>
      </c>
      <c r="H195" s="169">
        <v>43721</v>
      </c>
      <c r="I195" t="s">
        <v>303</v>
      </c>
      <c r="J195" s="170" t="s">
        <v>214</v>
      </c>
      <c r="K195" t="s">
        <v>304</v>
      </c>
      <c r="N195" t="s">
        <v>813</v>
      </c>
      <c r="P195" t="s">
        <v>1004</v>
      </c>
    </row>
    <row r="196" spans="1:16" hidden="1" x14ac:dyDescent="0.2">
      <c r="A196" s="171" t="s">
        <v>395</v>
      </c>
      <c r="B196" s="172">
        <v>43734</v>
      </c>
      <c r="C196" s="171" t="s">
        <v>371</v>
      </c>
      <c r="D196" s="173" t="s">
        <v>210</v>
      </c>
      <c r="E196" s="167" t="s">
        <v>211</v>
      </c>
      <c r="F196" s="174">
        <v>10</v>
      </c>
      <c r="G196" s="171" t="s">
        <v>413</v>
      </c>
      <c r="H196" s="169">
        <v>43721</v>
      </c>
      <c r="I196" t="s">
        <v>303</v>
      </c>
      <c r="J196" s="170" t="s">
        <v>214</v>
      </c>
      <c r="K196" t="s">
        <v>304</v>
      </c>
      <c r="N196" t="s">
        <v>813</v>
      </c>
      <c r="P196" t="s">
        <v>1004</v>
      </c>
    </row>
    <row r="197" spans="1:16" hidden="1" x14ac:dyDescent="0.2">
      <c r="A197" s="171" t="s">
        <v>395</v>
      </c>
      <c r="B197" s="172">
        <v>43734</v>
      </c>
      <c r="C197" s="171" t="s">
        <v>371</v>
      </c>
      <c r="D197" s="173" t="s">
        <v>210</v>
      </c>
      <c r="E197" s="167" t="s">
        <v>211</v>
      </c>
      <c r="F197" s="174">
        <v>0.5</v>
      </c>
      <c r="G197" s="171" t="s">
        <v>413</v>
      </c>
      <c r="H197" s="169">
        <v>43721</v>
      </c>
      <c r="I197" t="s">
        <v>303</v>
      </c>
      <c r="J197" s="170" t="s">
        <v>214</v>
      </c>
      <c r="K197" t="s">
        <v>304</v>
      </c>
      <c r="N197" t="s">
        <v>813</v>
      </c>
      <c r="P197" t="s">
        <v>1004</v>
      </c>
    </row>
    <row r="198" spans="1:16" hidden="1" x14ac:dyDescent="0.2">
      <c r="A198" s="171" t="s">
        <v>395</v>
      </c>
      <c r="B198" s="172">
        <v>43734</v>
      </c>
      <c r="C198" s="171" t="s">
        <v>371</v>
      </c>
      <c r="D198" s="173" t="s">
        <v>210</v>
      </c>
      <c r="E198" s="167" t="s">
        <v>211</v>
      </c>
      <c r="F198" s="174">
        <v>7.5</v>
      </c>
      <c r="G198" s="171" t="s">
        <v>415</v>
      </c>
      <c r="H198" s="169">
        <v>43721</v>
      </c>
      <c r="I198" t="s">
        <v>303</v>
      </c>
      <c r="J198" s="170" t="s">
        <v>214</v>
      </c>
      <c r="K198" t="s">
        <v>304</v>
      </c>
      <c r="N198" t="s">
        <v>813</v>
      </c>
      <c r="P198" t="s">
        <v>1004</v>
      </c>
    </row>
    <row r="199" spans="1:16" hidden="1" x14ac:dyDescent="0.2">
      <c r="A199" s="171" t="s">
        <v>395</v>
      </c>
      <c r="B199" s="172">
        <v>43734</v>
      </c>
      <c r="C199" s="171" t="s">
        <v>371</v>
      </c>
      <c r="D199" s="173" t="s">
        <v>210</v>
      </c>
      <c r="E199" s="167" t="s">
        <v>211</v>
      </c>
      <c r="F199" s="174">
        <v>7.5</v>
      </c>
      <c r="G199" s="171" t="s">
        <v>415</v>
      </c>
      <c r="H199" s="169">
        <v>43721</v>
      </c>
      <c r="I199" t="s">
        <v>303</v>
      </c>
      <c r="J199" s="170" t="s">
        <v>214</v>
      </c>
      <c r="K199" t="s">
        <v>304</v>
      </c>
      <c r="N199" t="s">
        <v>813</v>
      </c>
      <c r="P199" t="s">
        <v>1004</v>
      </c>
    </row>
    <row r="200" spans="1:16" hidden="1" x14ac:dyDescent="0.2">
      <c r="A200" s="171" t="s">
        <v>395</v>
      </c>
      <c r="B200" s="172">
        <v>43734</v>
      </c>
      <c r="C200" s="171" t="s">
        <v>371</v>
      </c>
      <c r="D200" s="173" t="s">
        <v>210</v>
      </c>
      <c r="E200" s="167" t="s">
        <v>211</v>
      </c>
      <c r="F200" s="174">
        <v>7.5</v>
      </c>
      <c r="G200" s="171" t="s">
        <v>415</v>
      </c>
      <c r="H200" s="169">
        <v>43721</v>
      </c>
      <c r="I200" t="s">
        <v>303</v>
      </c>
      <c r="J200" s="170" t="s">
        <v>214</v>
      </c>
      <c r="K200" t="s">
        <v>304</v>
      </c>
      <c r="N200" t="s">
        <v>813</v>
      </c>
      <c r="P200" t="s">
        <v>1004</v>
      </c>
    </row>
    <row r="201" spans="1:16" hidden="1" x14ac:dyDescent="0.2">
      <c r="A201" s="171" t="s">
        <v>395</v>
      </c>
      <c r="B201" s="172">
        <v>43734</v>
      </c>
      <c r="C201" s="171" t="s">
        <v>371</v>
      </c>
      <c r="D201" s="173" t="s">
        <v>210</v>
      </c>
      <c r="E201" s="167" t="s">
        <v>211</v>
      </c>
      <c r="F201" s="174">
        <v>7.5</v>
      </c>
      <c r="G201" s="171" t="s">
        <v>415</v>
      </c>
      <c r="H201" s="169">
        <v>43721</v>
      </c>
      <c r="I201" t="s">
        <v>303</v>
      </c>
      <c r="J201" s="170" t="s">
        <v>214</v>
      </c>
      <c r="K201" t="s">
        <v>304</v>
      </c>
      <c r="N201" t="s">
        <v>813</v>
      </c>
      <c r="P201" t="s">
        <v>1004</v>
      </c>
    </row>
    <row r="202" spans="1:16" hidden="1" x14ac:dyDescent="0.2">
      <c r="A202" s="171" t="s">
        <v>395</v>
      </c>
      <c r="B202" s="172">
        <v>43734</v>
      </c>
      <c r="C202" s="171" t="s">
        <v>371</v>
      </c>
      <c r="D202" s="173" t="s">
        <v>210</v>
      </c>
      <c r="E202" s="167" t="s">
        <v>211</v>
      </c>
      <c r="F202" s="174">
        <v>126.09</v>
      </c>
      <c r="G202" s="171" t="s">
        <v>416</v>
      </c>
      <c r="H202" s="169">
        <v>43721</v>
      </c>
      <c r="I202" t="s">
        <v>303</v>
      </c>
      <c r="J202" s="170" t="s">
        <v>179</v>
      </c>
      <c r="K202" t="s">
        <v>304</v>
      </c>
      <c r="N202" t="s">
        <v>813</v>
      </c>
      <c r="P202" t="s">
        <v>1004</v>
      </c>
    </row>
    <row r="203" spans="1:16" x14ac:dyDescent="0.2">
      <c r="A203" s="171" t="s">
        <v>393</v>
      </c>
      <c r="B203" s="172">
        <v>43710</v>
      </c>
      <c r="C203" s="171" t="s">
        <v>371</v>
      </c>
      <c r="D203" s="173" t="s">
        <v>205</v>
      </c>
      <c r="E203" s="167" t="s">
        <v>206</v>
      </c>
      <c r="F203" s="174">
        <v>282.14999999999998</v>
      </c>
      <c r="G203" s="171" t="s">
        <v>296</v>
      </c>
      <c r="H203" s="169">
        <v>43734</v>
      </c>
      <c r="I203" t="s">
        <v>235</v>
      </c>
      <c r="J203" s="170"/>
    </row>
    <row r="204" spans="1:16" x14ac:dyDescent="0.2">
      <c r="A204" s="171" t="s">
        <v>394</v>
      </c>
      <c r="B204" s="172">
        <v>43710</v>
      </c>
      <c r="C204" s="171" t="s">
        <v>371</v>
      </c>
      <c r="D204" s="173" t="s">
        <v>205</v>
      </c>
      <c r="E204" s="167" t="s">
        <v>206</v>
      </c>
      <c r="F204" s="174">
        <v>-282.14999999999998</v>
      </c>
      <c r="G204" s="171" t="s">
        <v>296</v>
      </c>
      <c r="H204" s="169">
        <v>43734</v>
      </c>
      <c r="I204" t="s">
        <v>235</v>
      </c>
      <c r="J204" s="170"/>
    </row>
    <row r="205" spans="1:16" hidden="1" x14ac:dyDescent="0.2">
      <c r="A205" s="171" t="s">
        <v>395</v>
      </c>
      <c r="B205" s="172">
        <v>43734</v>
      </c>
      <c r="C205" s="171" t="s">
        <v>371</v>
      </c>
      <c r="D205" s="173" t="s">
        <v>205</v>
      </c>
      <c r="E205" s="167" t="s">
        <v>206</v>
      </c>
      <c r="F205" s="174">
        <v>2.71</v>
      </c>
      <c r="G205" s="171" t="s">
        <v>417</v>
      </c>
      <c r="H205" s="169">
        <v>43734</v>
      </c>
      <c r="I205" t="s">
        <v>297</v>
      </c>
      <c r="J205" s="170" t="s">
        <v>174</v>
      </c>
      <c r="K205" t="s">
        <v>298</v>
      </c>
      <c r="N205" t="s">
        <v>810</v>
      </c>
    </row>
    <row r="206" spans="1:16" x14ac:dyDescent="0.2">
      <c r="A206" s="171" t="s">
        <v>393</v>
      </c>
      <c r="B206" s="172">
        <v>43710</v>
      </c>
      <c r="C206" s="171" t="s">
        <v>371</v>
      </c>
      <c r="D206" s="173" t="s">
        <v>210</v>
      </c>
      <c r="E206" s="167" t="s">
        <v>211</v>
      </c>
      <c r="F206" s="174">
        <v>5.85</v>
      </c>
      <c r="G206" s="171" t="s">
        <v>316</v>
      </c>
      <c r="H206" s="169">
        <v>43734</v>
      </c>
      <c r="I206" t="s">
        <v>235</v>
      </c>
      <c r="J206" s="170"/>
    </row>
    <row r="207" spans="1:16" x14ac:dyDescent="0.2">
      <c r="A207" s="171" t="s">
        <v>394</v>
      </c>
      <c r="B207" s="172">
        <v>43710</v>
      </c>
      <c r="C207" s="171" t="s">
        <v>371</v>
      </c>
      <c r="D207" s="173" t="s">
        <v>210</v>
      </c>
      <c r="E207" s="167" t="s">
        <v>211</v>
      </c>
      <c r="F207" s="174">
        <v>-5.85</v>
      </c>
      <c r="G207" s="171" t="s">
        <v>316</v>
      </c>
      <c r="H207" s="169">
        <v>43734</v>
      </c>
      <c r="I207" t="s">
        <v>235</v>
      </c>
      <c r="J207" s="170"/>
    </row>
    <row r="208" spans="1:16" hidden="1" x14ac:dyDescent="0.2">
      <c r="A208" s="171" t="s">
        <v>395</v>
      </c>
      <c r="B208" s="172">
        <v>43734</v>
      </c>
      <c r="C208" s="171" t="s">
        <v>371</v>
      </c>
      <c r="D208" s="173" t="s">
        <v>210</v>
      </c>
      <c r="E208" s="167" t="s">
        <v>211</v>
      </c>
      <c r="F208" s="174">
        <v>10</v>
      </c>
      <c r="G208" s="171" t="s">
        <v>418</v>
      </c>
      <c r="H208" s="169">
        <v>43733</v>
      </c>
      <c r="I208" t="s">
        <v>297</v>
      </c>
      <c r="J208" s="170" t="s">
        <v>214</v>
      </c>
      <c r="K208" t="s">
        <v>298</v>
      </c>
      <c r="N208" t="s">
        <v>810</v>
      </c>
    </row>
    <row r="209" spans="1:14" hidden="1" x14ac:dyDescent="0.2">
      <c r="A209" s="171" t="s">
        <v>395</v>
      </c>
      <c r="B209" s="172">
        <v>43734</v>
      </c>
      <c r="C209" s="171" t="s">
        <v>371</v>
      </c>
      <c r="D209" s="173" t="s">
        <v>210</v>
      </c>
      <c r="E209" s="167" t="s">
        <v>211</v>
      </c>
      <c r="F209" s="174">
        <v>10</v>
      </c>
      <c r="G209" s="171" t="s">
        <v>316</v>
      </c>
      <c r="H209" s="169">
        <v>43734</v>
      </c>
      <c r="I209" t="s">
        <v>297</v>
      </c>
      <c r="J209" s="170" t="s">
        <v>214</v>
      </c>
      <c r="K209" t="s">
        <v>298</v>
      </c>
      <c r="N209" t="s">
        <v>810</v>
      </c>
    </row>
    <row r="210" spans="1:14" hidden="1" x14ac:dyDescent="0.2">
      <c r="A210" s="171" t="s">
        <v>395</v>
      </c>
      <c r="B210" s="172">
        <v>43734</v>
      </c>
      <c r="C210" s="171" t="s">
        <v>371</v>
      </c>
      <c r="D210" s="173" t="s">
        <v>210</v>
      </c>
      <c r="E210" s="167" t="s">
        <v>211</v>
      </c>
      <c r="F210" s="174">
        <v>10</v>
      </c>
      <c r="G210" s="171" t="s">
        <v>316</v>
      </c>
      <c r="H210" s="169">
        <v>43734</v>
      </c>
      <c r="I210" t="s">
        <v>297</v>
      </c>
      <c r="J210" s="170" t="s">
        <v>214</v>
      </c>
      <c r="K210" t="s">
        <v>298</v>
      </c>
      <c r="N210" t="s">
        <v>810</v>
      </c>
    </row>
    <row r="211" spans="1:14" hidden="1" x14ac:dyDescent="0.2">
      <c r="A211" s="171" t="s">
        <v>395</v>
      </c>
      <c r="B211" s="172">
        <v>43734</v>
      </c>
      <c r="C211" s="171" t="s">
        <v>371</v>
      </c>
      <c r="D211" s="173" t="s">
        <v>205</v>
      </c>
      <c r="E211" s="167" t="s">
        <v>206</v>
      </c>
      <c r="F211" s="174">
        <v>17.399999999999999</v>
      </c>
      <c r="G211" s="171" t="s">
        <v>419</v>
      </c>
      <c r="H211" s="169">
        <v>43727</v>
      </c>
      <c r="I211" t="s">
        <v>447</v>
      </c>
      <c r="J211" s="170" t="s">
        <v>174</v>
      </c>
      <c r="K211" t="s">
        <v>183</v>
      </c>
      <c r="N211" t="s">
        <v>810</v>
      </c>
    </row>
    <row r="212" spans="1:14" hidden="1" x14ac:dyDescent="0.2">
      <c r="A212" s="171" t="s">
        <v>395</v>
      </c>
      <c r="B212" s="172">
        <v>43734</v>
      </c>
      <c r="C212" s="171" t="s">
        <v>371</v>
      </c>
      <c r="D212" s="173" t="s">
        <v>205</v>
      </c>
      <c r="E212" s="167" t="s">
        <v>206</v>
      </c>
      <c r="F212" s="174">
        <v>724.33</v>
      </c>
      <c r="G212" s="171" t="s">
        <v>419</v>
      </c>
      <c r="H212" s="169">
        <v>43727</v>
      </c>
      <c r="I212" t="s">
        <v>447</v>
      </c>
      <c r="J212" s="170" t="s">
        <v>174</v>
      </c>
      <c r="K212" t="s">
        <v>183</v>
      </c>
      <c r="N212" t="s">
        <v>810</v>
      </c>
    </row>
    <row r="213" spans="1:14" hidden="1" x14ac:dyDescent="0.2">
      <c r="A213" s="171" t="s">
        <v>370</v>
      </c>
      <c r="B213" s="172">
        <v>43734</v>
      </c>
      <c r="C213" s="171" t="s">
        <v>371</v>
      </c>
      <c r="D213" s="173" t="s">
        <v>210</v>
      </c>
      <c r="E213" s="167" t="s">
        <v>211</v>
      </c>
      <c r="F213" s="174">
        <v>0.5</v>
      </c>
      <c r="G213" s="171" t="s">
        <v>420</v>
      </c>
      <c r="H213" s="169">
        <v>43727</v>
      </c>
      <c r="I213" t="s">
        <v>447</v>
      </c>
      <c r="J213" s="170" t="s">
        <v>214</v>
      </c>
      <c r="K213" t="s">
        <v>183</v>
      </c>
      <c r="N213" t="s">
        <v>810</v>
      </c>
    </row>
    <row r="214" spans="1:14" hidden="1" x14ac:dyDescent="0.2">
      <c r="A214" s="171" t="s">
        <v>395</v>
      </c>
      <c r="B214" s="172">
        <v>43734</v>
      </c>
      <c r="C214" s="171" t="s">
        <v>371</v>
      </c>
      <c r="D214" s="173" t="s">
        <v>210</v>
      </c>
      <c r="E214" s="167" t="s">
        <v>211</v>
      </c>
      <c r="F214" s="174">
        <v>5.85</v>
      </c>
      <c r="G214" s="171" t="s">
        <v>420</v>
      </c>
      <c r="H214" s="169">
        <v>43727</v>
      </c>
      <c r="I214" t="s">
        <v>447</v>
      </c>
      <c r="J214" s="170" t="s">
        <v>214</v>
      </c>
      <c r="K214" t="s">
        <v>183</v>
      </c>
      <c r="N214" t="s">
        <v>810</v>
      </c>
    </row>
    <row r="215" spans="1:14" hidden="1" x14ac:dyDescent="0.2">
      <c r="A215" s="171" t="s">
        <v>395</v>
      </c>
      <c r="B215" s="172">
        <v>43734</v>
      </c>
      <c r="C215" s="171" t="s">
        <v>371</v>
      </c>
      <c r="D215" s="173" t="s">
        <v>210</v>
      </c>
      <c r="E215" s="167" t="s">
        <v>211</v>
      </c>
      <c r="F215" s="174">
        <v>7.5</v>
      </c>
      <c r="G215" s="171" t="s">
        <v>421</v>
      </c>
      <c r="H215" s="169">
        <v>43727</v>
      </c>
      <c r="I215" t="s">
        <v>447</v>
      </c>
      <c r="J215" s="170" t="s">
        <v>214</v>
      </c>
      <c r="K215" t="s">
        <v>183</v>
      </c>
      <c r="N215" t="s">
        <v>810</v>
      </c>
    </row>
    <row r="216" spans="1:14" hidden="1" x14ac:dyDescent="0.2">
      <c r="A216" s="171" t="s">
        <v>395</v>
      </c>
      <c r="B216" s="172">
        <v>43734</v>
      </c>
      <c r="C216" s="171" t="s">
        <v>371</v>
      </c>
      <c r="D216" s="173" t="s">
        <v>210</v>
      </c>
      <c r="E216" s="167" t="s">
        <v>211</v>
      </c>
      <c r="F216" s="174">
        <v>139.13</v>
      </c>
      <c r="G216" s="171" t="s">
        <v>422</v>
      </c>
      <c r="H216" s="169">
        <v>43727</v>
      </c>
      <c r="I216" t="s">
        <v>447</v>
      </c>
      <c r="J216" s="170" t="s">
        <v>179</v>
      </c>
      <c r="K216" t="s">
        <v>183</v>
      </c>
      <c r="N216" t="s">
        <v>810</v>
      </c>
    </row>
    <row r="217" spans="1:14" hidden="1" x14ac:dyDescent="0.2">
      <c r="A217" s="171" t="s">
        <v>375</v>
      </c>
      <c r="B217" s="172">
        <v>43738</v>
      </c>
      <c r="C217" s="171" t="s">
        <v>371</v>
      </c>
      <c r="D217" s="173" t="s">
        <v>210</v>
      </c>
      <c r="E217" s="167" t="s">
        <v>211</v>
      </c>
      <c r="F217" s="174">
        <v>124.43</v>
      </c>
      <c r="G217" s="171" t="s">
        <v>423</v>
      </c>
      <c r="H217" s="169">
        <v>43722</v>
      </c>
      <c r="I217" t="s">
        <v>306</v>
      </c>
      <c r="J217" s="170" t="s">
        <v>180</v>
      </c>
      <c r="K217" t="s">
        <v>291</v>
      </c>
      <c r="L217" t="s">
        <v>360</v>
      </c>
      <c r="M217" t="s">
        <v>424</v>
      </c>
      <c r="N217" t="s">
        <v>810</v>
      </c>
    </row>
    <row r="218" spans="1:14" hidden="1" x14ac:dyDescent="0.2">
      <c r="A218" s="171" t="s">
        <v>393</v>
      </c>
      <c r="B218" s="172">
        <v>43710</v>
      </c>
      <c r="C218" s="171" t="s">
        <v>371</v>
      </c>
      <c r="D218" s="173" t="s">
        <v>205</v>
      </c>
      <c r="E218" s="167" t="s">
        <v>206</v>
      </c>
      <c r="F218" s="174">
        <v>75</v>
      </c>
      <c r="G218" s="171" t="s">
        <v>299</v>
      </c>
      <c r="H218" s="169">
        <v>43725</v>
      </c>
      <c r="I218" t="s">
        <v>238</v>
      </c>
      <c r="J218" s="170" t="s">
        <v>174</v>
      </c>
      <c r="K218" t="s">
        <v>170</v>
      </c>
      <c r="N218" t="s">
        <v>810</v>
      </c>
    </row>
    <row r="219" spans="1:14" hidden="1" x14ac:dyDescent="0.2">
      <c r="A219" s="171" t="s">
        <v>393</v>
      </c>
      <c r="B219" s="172">
        <v>43710</v>
      </c>
      <c r="C219" s="171" t="s">
        <v>371</v>
      </c>
      <c r="D219" s="173" t="s">
        <v>205</v>
      </c>
      <c r="E219" s="167" t="s">
        <v>206</v>
      </c>
      <c r="F219" s="174">
        <v>8.6999999999999993</v>
      </c>
      <c r="G219" s="171" t="s">
        <v>300</v>
      </c>
      <c r="H219" s="169">
        <v>43725</v>
      </c>
      <c r="I219" t="s">
        <v>238</v>
      </c>
      <c r="J219" s="170" t="s">
        <v>174</v>
      </c>
      <c r="K219" t="s">
        <v>170</v>
      </c>
      <c r="N219" t="s">
        <v>810</v>
      </c>
    </row>
    <row r="220" spans="1:14" hidden="1" x14ac:dyDescent="0.2">
      <c r="A220" s="171" t="s">
        <v>393</v>
      </c>
      <c r="B220" s="172">
        <v>43710</v>
      </c>
      <c r="C220" s="171" t="s">
        <v>371</v>
      </c>
      <c r="D220" s="173" t="s">
        <v>205</v>
      </c>
      <c r="E220" s="167" t="s">
        <v>206</v>
      </c>
      <c r="F220" s="174">
        <v>39.9</v>
      </c>
      <c r="G220" s="171" t="s">
        <v>301</v>
      </c>
      <c r="H220" s="169">
        <v>43725</v>
      </c>
      <c r="I220" t="s">
        <v>238</v>
      </c>
      <c r="J220" s="170" t="s">
        <v>174</v>
      </c>
      <c r="K220" t="s">
        <v>170</v>
      </c>
      <c r="N220" t="s">
        <v>810</v>
      </c>
    </row>
    <row r="221" spans="1:14" hidden="1" x14ac:dyDescent="0.2">
      <c r="A221" s="171" t="s">
        <v>393</v>
      </c>
      <c r="B221" s="172">
        <v>43710</v>
      </c>
      <c r="C221" s="171" t="s">
        <v>371</v>
      </c>
      <c r="D221" s="173" t="s">
        <v>205</v>
      </c>
      <c r="E221" s="167" t="s">
        <v>206</v>
      </c>
      <c r="F221" s="174">
        <v>8.36</v>
      </c>
      <c r="G221" s="171" t="s">
        <v>301</v>
      </c>
      <c r="H221" s="169">
        <v>43725</v>
      </c>
      <c r="I221" t="s">
        <v>238</v>
      </c>
      <c r="J221" s="170" t="s">
        <v>174</v>
      </c>
      <c r="K221" t="s">
        <v>170</v>
      </c>
      <c r="N221" t="s">
        <v>810</v>
      </c>
    </row>
    <row r="222" spans="1:14" hidden="1" x14ac:dyDescent="0.2">
      <c r="A222" s="171" t="s">
        <v>394</v>
      </c>
      <c r="B222" s="172">
        <v>43710</v>
      </c>
      <c r="C222" s="171" t="s">
        <v>371</v>
      </c>
      <c r="D222" s="173" t="s">
        <v>205</v>
      </c>
      <c r="E222" s="167" t="s">
        <v>206</v>
      </c>
      <c r="F222" s="174">
        <v>-75</v>
      </c>
      <c r="G222" s="171" t="s">
        <v>299</v>
      </c>
      <c r="H222" s="169">
        <v>43725</v>
      </c>
      <c r="I222" t="s">
        <v>238</v>
      </c>
      <c r="J222" s="170" t="s">
        <v>174</v>
      </c>
      <c r="K222" t="s">
        <v>170</v>
      </c>
      <c r="N222" t="s">
        <v>810</v>
      </c>
    </row>
    <row r="223" spans="1:14" hidden="1" x14ac:dyDescent="0.2">
      <c r="A223" s="171" t="s">
        <v>394</v>
      </c>
      <c r="B223" s="172">
        <v>43710</v>
      </c>
      <c r="C223" s="171" t="s">
        <v>371</v>
      </c>
      <c r="D223" s="173" t="s">
        <v>205</v>
      </c>
      <c r="E223" s="167" t="s">
        <v>206</v>
      </c>
      <c r="F223" s="174">
        <v>-8.6999999999999993</v>
      </c>
      <c r="G223" s="171" t="s">
        <v>300</v>
      </c>
      <c r="H223" s="169">
        <v>43725</v>
      </c>
      <c r="I223" t="s">
        <v>238</v>
      </c>
      <c r="J223" s="170" t="s">
        <v>174</v>
      </c>
      <c r="K223" t="s">
        <v>170</v>
      </c>
      <c r="N223" t="s">
        <v>810</v>
      </c>
    </row>
    <row r="224" spans="1:14" hidden="1" x14ac:dyDescent="0.2">
      <c r="A224" s="171" t="s">
        <v>394</v>
      </c>
      <c r="B224" s="172">
        <v>43710</v>
      </c>
      <c r="C224" s="171" t="s">
        <v>371</v>
      </c>
      <c r="D224" s="173" t="s">
        <v>205</v>
      </c>
      <c r="E224" s="167" t="s">
        <v>206</v>
      </c>
      <c r="F224" s="174">
        <v>-39.9</v>
      </c>
      <c r="G224" s="171" t="s">
        <v>301</v>
      </c>
      <c r="H224" s="169">
        <v>43725</v>
      </c>
      <c r="I224" t="s">
        <v>238</v>
      </c>
      <c r="J224" s="170" t="s">
        <v>174</v>
      </c>
      <c r="K224" t="s">
        <v>170</v>
      </c>
      <c r="N224" t="s">
        <v>810</v>
      </c>
    </row>
    <row r="225" spans="1:14" hidden="1" x14ac:dyDescent="0.2">
      <c r="A225" s="171" t="s">
        <v>394</v>
      </c>
      <c r="B225" s="172">
        <v>43710</v>
      </c>
      <c r="C225" s="171" t="s">
        <v>371</v>
      </c>
      <c r="D225" s="173" t="s">
        <v>205</v>
      </c>
      <c r="E225" s="167" t="s">
        <v>206</v>
      </c>
      <c r="F225" s="174">
        <v>-8.36</v>
      </c>
      <c r="G225" s="171" t="s">
        <v>301</v>
      </c>
      <c r="H225" s="169">
        <v>43725</v>
      </c>
      <c r="I225" t="s">
        <v>238</v>
      </c>
      <c r="J225" s="170" t="s">
        <v>174</v>
      </c>
      <c r="K225" t="s">
        <v>170</v>
      </c>
      <c r="N225" t="s">
        <v>810</v>
      </c>
    </row>
    <row r="226" spans="1:14" x14ac:dyDescent="0.2">
      <c r="A226" s="171" t="s">
        <v>393</v>
      </c>
      <c r="B226" s="172">
        <v>43710</v>
      </c>
      <c r="C226" s="171" t="s">
        <v>371</v>
      </c>
      <c r="D226" s="173" t="s">
        <v>210</v>
      </c>
      <c r="E226" s="167" t="s">
        <v>211</v>
      </c>
      <c r="F226" s="174">
        <v>10</v>
      </c>
      <c r="G226" s="171" t="s">
        <v>317</v>
      </c>
      <c r="H226" s="169">
        <v>43725</v>
      </c>
      <c r="I226" t="s">
        <v>235</v>
      </c>
      <c r="J226" s="170"/>
    </row>
    <row r="227" spans="1:14" x14ac:dyDescent="0.2">
      <c r="A227" s="171" t="s">
        <v>393</v>
      </c>
      <c r="B227" s="172">
        <v>43710</v>
      </c>
      <c r="C227" s="171" t="s">
        <v>371</v>
      </c>
      <c r="D227" s="173" t="s">
        <v>210</v>
      </c>
      <c r="E227" s="167" t="s">
        <v>211</v>
      </c>
      <c r="F227" s="174">
        <v>10</v>
      </c>
      <c r="G227" s="171" t="s">
        <v>317</v>
      </c>
      <c r="H227" s="169">
        <v>43725</v>
      </c>
      <c r="I227" t="s">
        <v>235</v>
      </c>
      <c r="J227" s="170"/>
    </row>
    <row r="228" spans="1:14" x14ac:dyDescent="0.2">
      <c r="A228" s="171" t="s">
        <v>393</v>
      </c>
      <c r="B228" s="172">
        <v>43710</v>
      </c>
      <c r="C228" s="171" t="s">
        <v>371</v>
      </c>
      <c r="D228" s="173" t="s">
        <v>210</v>
      </c>
      <c r="E228" s="167" t="s">
        <v>211</v>
      </c>
      <c r="F228" s="174">
        <v>10</v>
      </c>
      <c r="G228" s="171" t="s">
        <v>317</v>
      </c>
      <c r="H228" s="169">
        <v>43725</v>
      </c>
      <c r="I228" t="s">
        <v>235</v>
      </c>
      <c r="J228" s="170"/>
    </row>
    <row r="229" spans="1:14" x14ac:dyDescent="0.2">
      <c r="A229" s="171" t="s">
        <v>394</v>
      </c>
      <c r="B229" s="172">
        <v>43710</v>
      </c>
      <c r="C229" s="171" t="s">
        <v>371</v>
      </c>
      <c r="D229" s="173" t="s">
        <v>210</v>
      </c>
      <c r="E229" s="167" t="s">
        <v>211</v>
      </c>
      <c r="F229" s="174">
        <v>-10</v>
      </c>
      <c r="G229" s="171" t="s">
        <v>317</v>
      </c>
      <c r="H229" s="169">
        <v>43725</v>
      </c>
      <c r="I229" t="s">
        <v>235</v>
      </c>
      <c r="J229" s="170"/>
    </row>
    <row r="230" spans="1:14" x14ac:dyDescent="0.2">
      <c r="A230" s="171" t="s">
        <v>394</v>
      </c>
      <c r="B230" s="172">
        <v>43710</v>
      </c>
      <c r="C230" s="171" t="s">
        <v>371</v>
      </c>
      <c r="D230" s="173" t="s">
        <v>210</v>
      </c>
      <c r="E230" s="167" t="s">
        <v>211</v>
      </c>
      <c r="F230" s="174">
        <v>-10</v>
      </c>
      <c r="G230" s="171" t="s">
        <v>317</v>
      </c>
      <c r="H230" s="169">
        <v>43725</v>
      </c>
      <c r="I230" t="s">
        <v>235</v>
      </c>
      <c r="J230" s="170"/>
    </row>
    <row r="231" spans="1:14" x14ac:dyDescent="0.2">
      <c r="A231" s="171" t="s">
        <v>394</v>
      </c>
      <c r="B231" s="172">
        <v>43710</v>
      </c>
      <c r="C231" s="171" t="s">
        <v>371</v>
      </c>
      <c r="D231" s="173" t="s">
        <v>210</v>
      </c>
      <c r="E231" s="167" t="s">
        <v>211</v>
      </c>
      <c r="F231" s="174">
        <v>-10</v>
      </c>
      <c r="G231" s="171" t="s">
        <v>317</v>
      </c>
      <c r="H231" s="169">
        <v>43725</v>
      </c>
      <c r="I231" t="s">
        <v>235</v>
      </c>
      <c r="J231" s="170"/>
    </row>
    <row r="232" spans="1:14" hidden="1" x14ac:dyDescent="0.2">
      <c r="A232" s="171" t="s">
        <v>370</v>
      </c>
      <c r="B232" s="172">
        <v>43734</v>
      </c>
      <c r="C232" s="171" t="s">
        <v>371</v>
      </c>
      <c r="D232" s="173" t="s">
        <v>210</v>
      </c>
      <c r="E232" s="167" t="s">
        <v>211</v>
      </c>
      <c r="F232" s="174">
        <v>0.5</v>
      </c>
      <c r="G232" s="171" t="s">
        <v>317</v>
      </c>
      <c r="H232" s="169">
        <v>43725</v>
      </c>
      <c r="I232" t="s">
        <v>238</v>
      </c>
      <c r="J232" s="170" t="s">
        <v>214</v>
      </c>
      <c r="K232" t="s">
        <v>170</v>
      </c>
      <c r="N232" t="s">
        <v>810</v>
      </c>
    </row>
    <row r="233" spans="1:14" hidden="1" x14ac:dyDescent="0.2">
      <c r="A233" s="171" t="s">
        <v>370</v>
      </c>
      <c r="B233" s="172">
        <v>43734</v>
      </c>
      <c r="C233" s="171" t="s">
        <v>371</v>
      </c>
      <c r="D233" s="173" t="s">
        <v>210</v>
      </c>
      <c r="E233" s="167" t="s">
        <v>211</v>
      </c>
      <c r="F233" s="174">
        <v>0.5</v>
      </c>
      <c r="G233" s="171" t="s">
        <v>317</v>
      </c>
      <c r="H233" s="169">
        <v>43725</v>
      </c>
      <c r="I233" t="s">
        <v>238</v>
      </c>
      <c r="J233" s="170" t="s">
        <v>214</v>
      </c>
      <c r="K233" t="s">
        <v>170</v>
      </c>
      <c r="N233" t="s">
        <v>810</v>
      </c>
    </row>
    <row r="234" spans="1:14" hidden="1" x14ac:dyDescent="0.2">
      <c r="A234" s="171" t="s">
        <v>395</v>
      </c>
      <c r="B234" s="172">
        <v>43734</v>
      </c>
      <c r="C234" s="171" t="s">
        <v>371</v>
      </c>
      <c r="D234" s="173" t="s">
        <v>210</v>
      </c>
      <c r="E234" s="167" t="s">
        <v>211</v>
      </c>
      <c r="F234" s="174">
        <v>185.22</v>
      </c>
      <c r="G234" s="171" t="s">
        <v>425</v>
      </c>
      <c r="H234" s="169">
        <v>43725</v>
      </c>
      <c r="I234" t="s">
        <v>238</v>
      </c>
      <c r="J234" s="170" t="s">
        <v>179</v>
      </c>
      <c r="K234" t="s">
        <v>170</v>
      </c>
      <c r="N234" t="s">
        <v>810</v>
      </c>
    </row>
    <row r="235" spans="1:14" hidden="1" x14ac:dyDescent="0.2">
      <c r="A235" s="171" t="s">
        <v>395</v>
      </c>
      <c r="B235" s="172">
        <v>43734</v>
      </c>
      <c r="C235" s="171" t="s">
        <v>371</v>
      </c>
      <c r="D235" s="173" t="s">
        <v>210</v>
      </c>
      <c r="E235" s="167" t="s">
        <v>211</v>
      </c>
      <c r="F235" s="174">
        <v>30</v>
      </c>
      <c r="G235" s="171" t="s">
        <v>317</v>
      </c>
      <c r="H235" s="169">
        <v>43725</v>
      </c>
      <c r="I235" t="s">
        <v>238</v>
      </c>
      <c r="J235" s="170" t="s">
        <v>214</v>
      </c>
      <c r="K235" t="s">
        <v>170</v>
      </c>
      <c r="N235" t="s">
        <v>810</v>
      </c>
    </row>
    <row r="236" spans="1:14" hidden="1" x14ac:dyDescent="0.2">
      <c r="A236" s="171" t="s">
        <v>395</v>
      </c>
      <c r="B236" s="172">
        <v>43734</v>
      </c>
      <c r="C236" s="171" t="s">
        <v>371</v>
      </c>
      <c r="D236" s="173" t="s">
        <v>210</v>
      </c>
      <c r="E236" s="167" t="s">
        <v>211</v>
      </c>
      <c r="F236" s="174">
        <v>15.01</v>
      </c>
      <c r="G236" s="171" t="s">
        <v>426</v>
      </c>
      <c r="H236" s="169">
        <v>43725</v>
      </c>
      <c r="I236" t="s">
        <v>238</v>
      </c>
      <c r="J236" s="170" t="s">
        <v>214</v>
      </c>
      <c r="K236" t="s">
        <v>170</v>
      </c>
      <c r="N236" t="s">
        <v>810</v>
      </c>
    </row>
    <row r="237" spans="1:14" hidden="1" x14ac:dyDescent="0.2">
      <c r="A237" s="171" t="s">
        <v>395</v>
      </c>
      <c r="B237" s="172">
        <v>43734</v>
      </c>
      <c r="C237" s="171" t="s">
        <v>371</v>
      </c>
      <c r="D237" s="173" t="s">
        <v>210</v>
      </c>
      <c r="E237" s="167" t="s">
        <v>211</v>
      </c>
      <c r="F237" s="174">
        <v>140.87</v>
      </c>
      <c r="G237" s="171" t="s">
        <v>427</v>
      </c>
      <c r="H237" s="169">
        <v>43725</v>
      </c>
      <c r="I237" t="s">
        <v>238</v>
      </c>
      <c r="J237" s="170" t="s">
        <v>179</v>
      </c>
      <c r="K237" t="s">
        <v>170</v>
      </c>
      <c r="N237" t="s">
        <v>810</v>
      </c>
    </row>
    <row r="238" spans="1:14" x14ac:dyDescent="0.2">
      <c r="A238" s="171" t="s">
        <v>393</v>
      </c>
      <c r="B238" s="172">
        <v>43710</v>
      </c>
      <c r="C238" s="171" t="s">
        <v>371</v>
      </c>
      <c r="D238" s="173" t="s">
        <v>205</v>
      </c>
      <c r="E238" s="167" t="s">
        <v>206</v>
      </c>
      <c r="F238" s="174">
        <v>536.86</v>
      </c>
      <c r="G238" s="171" t="s">
        <v>307</v>
      </c>
      <c r="H238" s="169">
        <v>43706</v>
      </c>
      <c r="I238" t="s">
        <v>235</v>
      </c>
      <c r="J238" s="170"/>
      <c r="K238" t="s">
        <v>170</v>
      </c>
    </row>
    <row r="239" spans="1:14" x14ac:dyDescent="0.2">
      <c r="A239" s="171" t="s">
        <v>394</v>
      </c>
      <c r="B239" s="172">
        <v>43710</v>
      </c>
      <c r="C239" s="171" t="s">
        <v>371</v>
      </c>
      <c r="D239" s="173" t="s">
        <v>205</v>
      </c>
      <c r="E239" s="167" t="s">
        <v>206</v>
      </c>
      <c r="F239" s="174">
        <v>-536.86</v>
      </c>
      <c r="G239" s="171" t="s">
        <v>307</v>
      </c>
      <c r="H239" s="169">
        <v>43706</v>
      </c>
      <c r="I239" t="s">
        <v>235</v>
      </c>
      <c r="J239" s="170"/>
      <c r="K239" t="s">
        <v>170</v>
      </c>
    </row>
    <row r="240" spans="1:14" x14ac:dyDescent="0.2">
      <c r="A240" s="171" t="s">
        <v>393</v>
      </c>
      <c r="B240" s="172">
        <v>43710</v>
      </c>
      <c r="C240" s="171" t="s">
        <v>371</v>
      </c>
      <c r="D240" s="173" t="s">
        <v>210</v>
      </c>
      <c r="E240" s="167" t="s">
        <v>211</v>
      </c>
      <c r="F240" s="174">
        <v>5.85</v>
      </c>
      <c r="G240" s="171" t="s">
        <v>320</v>
      </c>
      <c r="H240" s="169">
        <v>43706</v>
      </c>
      <c r="I240" t="s">
        <v>235</v>
      </c>
      <c r="J240" s="170"/>
    </row>
    <row r="241" spans="1:14" x14ac:dyDescent="0.2">
      <c r="A241" s="171" t="s">
        <v>394</v>
      </c>
      <c r="B241" s="172">
        <v>43710</v>
      </c>
      <c r="C241" s="171" t="s">
        <v>371</v>
      </c>
      <c r="D241" s="173" t="s">
        <v>210</v>
      </c>
      <c r="E241" s="167" t="s">
        <v>211</v>
      </c>
      <c r="F241" s="174">
        <v>-5.85</v>
      </c>
      <c r="G241" s="171" t="s">
        <v>320</v>
      </c>
      <c r="H241" s="169">
        <v>43706</v>
      </c>
      <c r="I241" t="s">
        <v>235</v>
      </c>
      <c r="J241" s="170"/>
    </row>
    <row r="242" spans="1:14" hidden="1" x14ac:dyDescent="0.2">
      <c r="A242" s="171" t="s">
        <v>370</v>
      </c>
      <c r="B242" s="172">
        <v>43734</v>
      </c>
      <c r="C242" s="171" t="s">
        <v>371</v>
      </c>
      <c r="D242" s="173" t="s">
        <v>210</v>
      </c>
      <c r="E242" s="167" t="s">
        <v>211</v>
      </c>
      <c r="F242" s="174">
        <v>10</v>
      </c>
      <c r="G242" s="171" t="s">
        <v>320</v>
      </c>
      <c r="H242" s="169">
        <v>43706</v>
      </c>
      <c r="I242" t="s">
        <v>308</v>
      </c>
      <c r="J242" s="170" t="s">
        <v>214</v>
      </c>
      <c r="K242" t="s">
        <v>170</v>
      </c>
      <c r="N242" t="s">
        <v>810</v>
      </c>
    </row>
    <row r="243" spans="1:14" hidden="1" x14ac:dyDescent="0.2">
      <c r="A243" s="171" t="s">
        <v>370</v>
      </c>
      <c r="B243" s="172">
        <v>43734</v>
      </c>
      <c r="C243" s="171" t="s">
        <v>371</v>
      </c>
      <c r="D243" s="173" t="s">
        <v>210</v>
      </c>
      <c r="E243" s="167" t="s">
        <v>211</v>
      </c>
      <c r="F243" s="174">
        <v>10</v>
      </c>
      <c r="G243" s="171" t="s">
        <v>320</v>
      </c>
      <c r="H243" s="169">
        <v>43706</v>
      </c>
      <c r="I243" t="s">
        <v>308</v>
      </c>
      <c r="J243" s="170" t="s">
        <v>214</v>
      </c>
      <c r="K243" t="s">
        <v>170</v>
      </c>
      <c r="N243" t="s">
        <v>810</v>
      </c>
    </row>
    <row r="244" spans="1:14" hidden="1" x14ac:dyDescent="0.2">
      <c r="A244" s="171" t="s">
        <v>393</v>
      </c>
      <c r="B244" s="172">
        <v>43710</v>
      </c>
      <c r="C244" s="171" t="s">
        <v>371</v>
      </c>
      <c r="D244" s="173" t="s">
        <v>205</v>
      </c>
      <c r="E244" s="167" t="s">
        <v>206</v>
      </c>
      <c r="F244" s="174">
        <v>8.6999999999999993</v>
      </c>
      <c r="G244" s="171" t="s">
        <v>310</v>
      </c>
      <c r="H244" s="169">
        <v>43678</v>
      </c>
      <c r="I244" t="s">
        <v>311</v>
      </c>
      <c r="J244" s="170" t="s">
        <v>174</v>
      </c>
      <c r="K244" t="s">
        <v>312</v>
      </c>
      <c r="N244" t="s">
        <v>810</v>
      </c>
    </row>
    <row r="245" spans="1:14" hidden="1" x14ac:dyDescent="0.2">
      <c r="A245" s="171" t="s">
        <v>393</v>
      </c>
      <c r="B245" s="172">
        <v>43710</v>
      </c>
      <c r="C245" s="171" t="s">
        <v>371</v>
      </c>
      <c r="D245" s="173" t="s">
        <v>205</v>
      </c>
      <c r="E245" s="167" t="s">
        <v>206</v>
      </c>
      <c r="F245" s="174">
        <v>426.56</v>
      </c>
      <c r="G245" s="171" t="s">
        <v>313</v>
      </c>
      <c r="H245" s="169">
        <v>43678</v>
      </c>
      <c r="I245" t="s">
        <v>311</v>
      </c>
      <c r="J245" s="170" t="s">
        <v>174</v>
      </c>
      <c r="K245" t="s">
        <v>312</v>
      </c>
      <c r="N245" t="s">
        <v>810</v>
      </c>
    </row>
    <row r="246" spans="1:14" hidden="1" x14ac:dyDescent="0.2">
      <c r="A246" s="192" t="s">
        <v>393</v>
      </c>
      <c r="B246" s="193">
        <v>43710</v>
      </c>
      <c r="C246" s="192" t="s">
        <v>371</v>
      </c>
      <c r="D246" s="194" t="s">
        <v>205</v>
      </c>
      <c r="E246" s="195" t="s">
        <v>206</v>
      </c>
      <c r="F246" s="216">
        <v>444.09</v>
      </c>
      <c r="G246" s="192" t="s">
        <v>313</v>
      </c>
      <c r="H246" s="197">
        <v>43678</v>
      </c>
      <c r="I246" s="189" t="s">
        <v>311</v>
      </c>
      <c r="J246" s="189" t="s">
        <v>174</v>
      </c>
      <c r="K246" s="189" t="s">
        <v>312</v>
      </c>
      <c r="L246" s="189"/>
      <c r="M246" s="189"/>
      <c r="N246" s="189" t="s">
        <v>810</v>
      </c>
    </row>
    <row r="247" spans="1:14" hidden="1" x14ac:dyDescent="0.2">
      <c r="A247" s="171" t="s">
        <v>393</v>
      </c>
      <c r="B247" s="172">
        <v>43710</v>
      </c>
      <c r="C247" s="171" t="s">
        <v>371</v>
      </c>
      <c r="D247" s="173" t="s">
        <v>205</v>
      </c>
      <c r="E247" s="167" t="s">
        <v>206</v>
      </c>
      <c r="F247" s="174">
        <v>198.83</v>
      </c>
      <c r="G247" s="171" t="s">
        <v>314</v>
      </c>
      <c r="H247" s="169">
        <v>43678</v>
      </c>
      <c r="I247" t="s">
        <v>311</v>
      </c>
      <c r="J247" s="170" t="s">
        <v>174</v>
      </c>
      <c r="K247" t="s">
        <v>312</v>
      </c>
      <c r="N247" t="s">
        <v>810</v>
      </c>
    </row>
    <row r="248" spans="1:14" hidden="1" x14ac:dyDescent="0.2">
      <c r="A248" s="171" t="s">
        <v>393</v>
      </c>
      <c r="B248" s="172">
        <v>43710</v>
      </c>
      <c r="C248" s="171" t="s">
        <v>371</v>
      </c>
      <c r="D248" s="173" t="s">
        <v>205</v>
      </c>
      <c r="E248" s="167" t="s">
        <v>206</v>
      </c>
      <c r="F248" s="174">
        <v>198.82</v>
      </c>
      <c r="G248" s="171" t="s">
        <v>314</v>
      </c>
      <c r="H248" s="169">
        <v>43678</v>
      </c>
      <c r="I248" t="s">
        <v>311</v>
      </c>
      <c r="J248" s="170" t="s">
        <v>174</v>
      </c>
      <c r="K248" t="s">
        <v>312</v>
      </c>
      <c r="N248" t="s">
        <v>810</v>
      </c>
    </row>
    <row r="249" spans="1:14" hidden="1" x14ac:dyDescent="0.2">
      <c r="A249" s="171" t="s">
        <v>394</v>
      </c>
      <c r="B249" s="172">
        <v>43710</v>
      </c>
      <c r="C249" s="171" t="s">
        <v>371</v>
      </c>
      <c r="D249" s="173" t="s">
        <v>205</v>
      </c>
      <c r="E249" s="167" t="s">
        <v>206</v>
      </c>
      <c r="F249" s="174">
        <v>-8.6999999999999993</v>
      </c>
      <c r="G249" s="171" t="s">
        <v>310</v>
      </c>
      <c r="H249" s="169">
        <v>43678</v>
      </c>
      <c r="I249" t="s">
        <v>311</v>
      </c>
      <c r="J249" s="170" t="s">
        <v>174</v>
      </c>
      <c r="K249" t="s">
        <v>312</v>
      </c>
      <c r="N249" t="s">
        <v>810</v>
      </c>
    </row>
    <row r="250" spans="1:14" hidden="1" x14ac:dyDescent="0.2">
      <c r="A250" s="171" t="s">
        <v>394</v>
      </c>
      <c r="B250" s="172">
        <v>43710</v>
      </c>
      <c r="C250" s="171" t="s">
        <v>371</v>
      </c>
      <c r="D250" s="173" t="s">
        <v>205</v>
      </c>
      <c r="E250" s="167" t="s">
        <v>206</v>
      </c>
      <c r="F250" s="174">
        <v>-426.56</v>
      </c>
      <c r="G250" s="171" t="s">
        <v>313</v>
      </c>
      <c r="H250" s="169">
        <v>43678</v>
      </c>
      <c r="I250" t="s">
        <v>311</v>
      </c>
      <c r="J250" s="170" t="s">
        <v>174</v>
      </c>
      <c r="K250" t="s">
        <v>312</v>
      </c>
      <c r="N250" t="s">
        <v>810</v>
      </c>
    </row>
    <row r="251" spans="1:14" hidden="1" x14ac:dyDescent="0.2">
      <c r="A251" s="171" t="s">
        <v>394</v>
      </c>
      <c r="B251" s="172">
        <v>43710</v>
      </c>
      <c r="C251" s="171" t="s">
        <v>371</v>
      </c>
      <c r="D251" s="173" t="s">
        <v>205</v>
      </c>
      <c r="E251" s="167" t="s">
        <v>206</v>
      </c>
      <c r="F251" s="174">
        <v>-444.09</v>
      </c>
      <c r="G251" s="171" t="s">
        <v>313</v>
      </c>
      <c r="H251" s="169">
        <v>43678</v>
      </c>
      <c r="I251" t="s">
        <v>311</v>
      </c>
      <c r="J251" s="170" t="s">
        <v>174</v>
      </c>
      <c r="K251" t="s">
        <v>312</v>
      </c>
      <c r="N251" t="s">
        <v>810</v>
      </c>
    </row>
    <row r="252" spans="1:14" x14ac:dyDescent="0.2">
      <c r="A252" s="171" t="s">
        <v>394</v>
      </c>
      <c r="B252" s="172">
        <v>43710</v>
      </c>
      <c r="C252" s="171" t="s">
        <v>371</v>
      </c>
      <c r="D252" s="173" t="s">
        <v>205</v>
      </c>
      <c r="E252" s="167" t="s">
        <v>206</v>
      </c>
      <c r="F252" s="174">
        <v>-198.83</v>
      </c>
      <c r="G252" s="171" t="s">
        <v>314</v>
      </c>
      <c r="H252" s="169">
        <v>43678</v>
      </c>
      <c r="I252" t="s">
        <v>235</v>
      </c>
      <c r="J252" s="170"/>
      <c r="K252" t="s">
        <v>171</v>
      </c>
    </row>
    <row r="253" spans="1:14" x14ac:dyDescent="0.2">
      <c r="A253" s="171" t="s">
        <v>394</v>
      </c>
      <c r="B253" s="172">
        <v>43710</v>
      </c>
      <c r="C253" s="171" t="s">
        <v>371</v>
      </c>
      <c r="D253" s="173" t="s">
        <v>205</v>
      </c>
      <c r="E253" s="167" t="s">
        <v>206</v>
      </c>
      <c r="F253" s="174">
        <v>-198.82</v>
      </c>
      <c r="G253" s="171" t="s">
        <v>314</v>
      </c>
      <c r="H253" s="169">
        <v>43678</v>
      </c>
      <c r="I253" t="s">
        <v>235</v>
      </c>
      <c r="J253" s="170"/>
    </row>
    <row r="254" spans="1:14" hidden="1" x14ac:dyDescent="0.2">
      <c r="A254" s="171" t="s">
        <v>393</v>
      </c>
      <c r="B254" s="172">
        <v>43710</v>
      </c>
      <c r="C254" s="171" t="s">
        <v>371</v>
      </c>
      <c r="D254" s="173" t="s">
        <v>210</v>
      </c>
      <c r="E254" s="167" t="s">
        <v>211</v>
      </c>
      <c r="F254" s="174">
        <v>12.5</v>
      </c>
      <c r="G254" s="171" t="s">
        <v>346</v>
      </c>
      <c r="H254" s="169">
        <v>43678</v>
      </c>
      <c r="I254" t="s">
        <v>311</v>
      </c>
      <c r="J254" s="170" t="s">
        <v>214</v>
      </c>
      <c r="K254" t="s">
        <v>312</v>
      </c>
      <c r="N254" t="s">
        <v>810</v>
      </c>
    </row>
    <row r="255" spans="1:14" hidden="1" x14ac:dyDescent="0.2">
      <c r="A255" s="171" t="s">
        <v>393</v>
      </c>
      <c r="B255" s="172">
        <v>43710</v>
      </c>
      <c r="C255" s="171" t="s">
        <v>371</v>
      </c>
      <c r="D255" s="173" t="s">
        <v>210</v>
      </c>
      <c r="E255" s="167" t="s">
        <v>211</v>
      </c>
      <c r="F255" s="174">
        <v>0.5</v>
      </c>
      <c r="G255" s="171" t="s">
        <v>346</v>
      </c>
      <c r="H255" s="169">
        <v>43678</v>
      </c>
      <c r="I255" t="s">
        <v>311</v>
      </c>
      <c r="J255" s="170" t="s">
        <v>214</v>
      </c>
      <c r="K255" t="s">
        <v>312</v>
      </c>
      <c r="N255" t="s">
        <v>810</v>
      </c>
    </row>
    <row r="256" spans="1:14" hidden="1" x14ac:dyDescent="0.2">
      <c r="A256" s="171" t="s">
        <v>393</v>
      </c>
      <c r="B256" s="172">
        <v>43710</v>
      </c>
      <c r="C256" s="171" t="s">
        <v>371</v>
      </c>
      <c r="D256" s="173" t="s">
        <v>210</v>
      </c>
      <c r="E256" s="167" t="s">
        <v>211</v>
      </c>
      <c r="F256" s="174">
        <v>0.5</v>
      </c>
      <c r="G256" s="171" t="s">
        <v>346</v>
      </c>
      <c r="H256" s="169">
        <v>43678</v>
      </c>
      <c r="I256" t="s">
        <v>311</v>
      </c>
      <c r="J256" s="170" t="s">
        <v>214</v>
      </c>
      <c r="K256" t="s">
        <v>312</v>
      </c>
      <c r="N256" t="s">
        <v>810</v>
      </c>
    </row>
    <row r="257" spans="1:14" hidden="1" x14ac:dyDescent="0.2">
      <c r="A257" s="171" t="s">
        <v>393</v>
      </c>
      <c r="B257" s="172">
        <v>43710</v>
      </c>
      <c r="C257" s="171" t="s">
        <v>371</v>
      </c>
      <c r="D257" s="173" t="s">
        <v>210</v>
      </c>
      <c r="E257" s="167" t="s">
        <v>211</v>
      </c>
      <c r="F257" s="174">
        <v>0.5</v>
      </c>
      <c r="G257" s="171" t="s">
        <v>346</v>
      </c>
      <c r="H257" s="169">
        <v>43678</v>
      </c>
      <c r="I257" t="s">
        <v>311</v>
      </c>
      <c r="J257" s="170" t="s">
        <v>214</v>
      </c>
      <c r="K257" t="s">
        <v>312</v>
      </c>
      <c r="N257" t="s">
        <v>810</v>
      </c>
    </row>
    <row r="258" spans="1:14" hidden="1" x14ac:dyDescent="0.2">
      <c r="A258" s="171" t="s">
        <v>393</v>
      </c>
      <c r="B258" s="172">
        <v>43710</v>
      </c>
      <c r="C258" s="171" t="s">
        <v>371</v>
      </c>
      <c r="D258" s="173" t="s">
        <v>210</v>
      </c>
      <c r="E258" s="167" t="s">
        <v>211</v>
      </c>
      <c r="F258" s="174">
        <v>0.5</v>
      </c>
      <c r="G258" s="171" t="s">
        <v>346</v>
      </c>
      <c r="H258" s="169">
        <v>43678</v>
      </c>
      <c r="I258" t="s">
        <v>311</v>
      </c>
      <c r="J258" s="170" t="s">
        <v>214</v>
      </c>
      <c r="K258" t="s">
        <v>312</v>
      </c>
      <c r="N258" t="s">
        <v>810</v>
      </c>
    </row>
    <row r="259" spans="1:14" hidden="1" x14ac:dyDescent="0.2">
      <c r="A259" s="171" t="s">
        <v>393</v>
      </c>
      <c r="B259" s="172">
        <v>43710</v>
      </c>
      <c r="C259" s="171" t="s">
        <v>371</v>
      </c>
      <c r="D259" s="173" t="s">
        <v>210</v>
      </c>
      <c r="E259" s="167" t="s">
        <v>211</v>
      </c>
      <c r="F259" s="174">
        <v>10</v>
      </c>
      <c r="G259" s="171" t="s">
        <v>346</v>
      </c>
      <c r="H259" s="169">
        <v>43678</v>
      </c>
      <c r="I259" t="s">
        <v>311</v>
      </c>
      <c r="J259" s="170" t="s">
        <v>214</v>
      </c>
      <c r="K259" t="s">
        <v>312</v>
      </c>
      <c r="N259" t="s">
        <v>810</v>
      </c>
    </row>
    <row r="260" spans="1:14" hidden="1" x14ac:dyDescent="0.2">
      <c r="A260" s="171" t="s">
        <v>393</v>
      </c>
      <c r="B260" s="172">
        <v>43710</v>
      </c>
      <c r="C260" s="171" t="s">
        <v>371</v>
      </c>
      <c r="D260" s="173" t="s">
        <v>210</v>
      </c>
      <c r="E260" s="167" t="s">
        <v>211</v>
      </c>
      <c r="F260" s="174">
        <v>10</v>
      </c>
      <c r="G260" s="171" t="s">
        <v>346</v>
      </c>
      <c r="H260" s="169">
        <v>43678</v>
      </c>
      <c r="I260" t="s">
        <v>311</v>
      </c>
      <c r="J260" s="170" t="s">
        <v>214</v>
      </c>
      <c r="K260" t="s">
        <v>312</v>
      </c>
      <c r="N260" t="s">
        <v>810</v>
      </c>
    </row>
    <row r="261" spans="1:14" hidden="1" x14ac:dyDescent="0.2">
      <c r="A261" s="171" t="s">
        <v>393</v>
      </c>
      <c r="B261" s="172">
        <v>43710</v>
      </c>
      <c r="C261" s="171" t="s">
        <v>371</v>
      </c>
      <c r="D261" s="173" t="s">
        <v>210</v>
      </c>
      <c r="E261" s="167" t="s">
        <v>211</v>
      </c>
      <c r="F261" s="174">
        <v>10</v>
      </c>
      <c r="G261" s="171" t="s">
        <v>346</v>
      </c>
      <c r="H261" s="169">
        <v>43678</v>
      </c>
      <c r="I261" t="s">
        <v>311</v>
      </c>
      <c r="J261" s="170" t="s">
        <v>214</v>
      </c>
      <c r="K261" t="s">
        <v>312</v>
      </c>
      <c r="N261" t="s">
        <v>810</v>
      </c>
    </row>
    <row r="262" spans="1:14" hidden="1" x14ac:dyDescent="0.2">
      <c r="A262" s="171" t="s">
        <v>393</v>
      </c>
      <c r="B262" s="172">
        <v>43710</v>
      </c>
      <c r="C262" s="171" t="s">
        <v>371</v>
      </c>
      <c r="D262" s="173" t="s">
        <v>210</v>
      </c>
      <c r="E262" s="167" t="s">
        <v>211</v>
      </c>
      <c r="F262" s="174">
        <v>10</v>
      </c>
      <c r="G262" s="171" t="s">
        <v>346</v>
      </c>
      <c r="H262" s="169">
        <v>43678</v>
      </c>
      <c r="I262" t="s">
        <v>311</v>
      </c>
      <c r="J262" s="170" t="s">
        <v>214</v>
      </c>
      <c r="K262" t="s">
        <v>312</v>
      </c>
      <c r="N262" t="s">
        <v>810</v>
      </c>
    </row>
    <row r="263" spans="1:14" hidden="1" x14ac:dyDescent="0.2">
      <c r="A263" s="171" t="s">
        <v>393</v>
      </c>
      <c r="B263" s="172">
        <v>43710</v>
      </c>
      <c r="C263" s="171" t="s">
        <v>371</v>
      </c>
      <c r="D263" s="173" t="s">
        <v>210</v>
      </c>
      <c r="E263" s="167" t="s">
        <v>211</v>
      </c>
      <c r="F263" s="174">
        <v>104.35</v>
      </c>
      <c r="G263" s="171" t="s">
        <v>347</v>
      </c>
      <c r="H263" s="169">
        <v>43678</v>
      </c>
      <c r="I263" t="s">
        <v>311</v>
      </c>
      <c r="J263" s="170" t="s">
        <v>179</v>
      </c>
      <c r="K263" t="s">
        <v>312</v>
      </c>
      <c r="N263" t="s">
        <v>810</v>
      </c>
    </row>
    <row r="264" spans="1:14" hidden="1" x14ac:dyDescent="0.2">
      <c r="A264" s="171" t="s">
        <v>393</v>
      </c>
      <c r="B264" s="172">
        <v>43710</v>
      </c>
      <c r="C264" s="171" t="s">
        <v>371</v>
      </c>
      <c r="D264" s="173" t="s">
        <v>210</v>
      </c>
      <c r="E264" s="167" t="s">
        <v>211</v>
      </c>
      <c r="F264" s="174">
        <v>92</v>
      </c>
      <c r="G264" s="171" t="s">
        <v>348</v>
      </c>
      <c r="H264" s="169">
        <v>43678</v>
      </c>
      <c r="I264" t="s">
        <v>311</v>
      </c>
      <c r="J264" s="170" t="s">
        <v>270</v>
      </c>
      <c r="K264" t="s">
        <v>312</v>
      </c>
      <c r="N264" t="s">
        <v>810</v>
      </c>
    </row>
    <row r="265" spans="1:14" hidden="1" x14ac:dyDescent="0.2">
      <c r="A265" s="171" t="s">
        <v>393</v>
      </c>
      <c r="B265" s="172">
        <v>43710</v>
      </c>
      <c r="C265" s="171" t="s">
        <v>371</v>
      </c>
      <c r="D265" s="173" t="s">
        <v>210</v>
      </c>
      <c r="E265" s="167" t="s">
        <v>211</v>
      </c>
      <c r="F265" s="174">
        <v>7.5</v>
      </c>
      <c r="G265" s="171" t="s">
        <v>349</v>
      </c>
      <c r="H265" s="169">
        <v>43678</v>
      </c>
      <c r="I265" t="s">
        <v>311</v>
      </c>
      <c r="J265" s="170" t="s">
        <v>214</v>
      </c>
      <c r="K265" t="s">
        <v>312</v>
      </c>
      <c r="N265" t="s">
        <v>810</v>
      </c>
    </row>
    <row r="266" spans="1:14" hidden="1" x14ac:dyDescent="0.2">
      <c r="A266" s="171" t="s">
        <v>393</v>
      </c>
      <c r="B266" s="172">
        <v>43710</v>
      </c>
      <c r="C266" s="171" t="s">
        <v>371</v>
      </c>
      <c r="D266" s="173" t="s">
        <v>210</v>
      </c>
      <c r="E266" s="167" t="s">
        <v>211</v>
      </c>
      <c r="F266" s="174">
        <v>15.01</v>
      </c>
      <c r="G266" s="171" t="s">
        <v>349</v>
      </c>
      <c r="H266" s="169">
        <v>43678</v>
      </c>
      <c r="I266" t="s">
        <v>311</v>
      </c>
      <c r="J266" s="170" t="s">
        <v>214</v>
      </c>
      <c r="K266" t="s">
        <v>312</v>
      </c>
      <c r="N266" t="s">
        <v>810</v>
      </c>
    </row>
    <row r="267" spans="1:14" hidden="1" x14ac:dyDescent="0.2">
      <c r="A267" s="171" t="s">
        <v>393</v>
      </c>
      <c r="B267" s="172">
        <v>43710</v>
      </c>
      <c r="C267" s="171" t="s">
        <v>371</v>
      </c>
      <c r="D267" s="173" t="s">
        <v>210</v>
      </c>
      <c r="E267" s="167" t="s">
        <v>211</v>
      </c>
      <c r="F267" s="174">
        <v>1.38</v>
      </c>
      <c r="G267" s="171" t="s">
        <v>350</v>
      </c>
      <c r="H267" s="169">
        <v>43678</v>
      </c>
      <c r="I267" t="s">
        <v>311</v>
      </c>
      <c r="J267" s="170" t="s">
        <v>214</v>
      </c>
      <c r="K267" t="s">
        <v>312</v>
      </c>
      <c r="N267" t="s">
        <v>810</v>
      </c>
    </row>
    <row r="268" spans="1:14" hidden="1" x14ac:dyDescent="0.2">
      <c r="A268" s="171" t="s">
        <v>393</v>
      </c>
      <c r="B268" s="172">
        <v>43710</v>
      </c>
      <c r="C268" s="171" t="s">
        <v>371</v>
      </c>
      <c r="D268" s="173" t="s">
        <v>210</v>
      </c>
      <c r="E268" s="167" t="s">
        <v>211</v>
      </c>
      <c r="F268" s="174">
        <v>40</v>
      </c>
      <c r="G268" s="171" t="s">
        <v>351</v>
      </c>
      <c r="H268" s="169">
        <v>43678</v>
      </c>
      <c r="I268" t="s">
        <v>311</v>
      </c>
      <c r="J268" s="170" t="s">
        <v>214</v>
      </c>
      <c r="K268" t="s">
        <v>312</v>
      </c>
      <c r="N268" t="s">
        <v>810</v>
      </c>
    </row>
    <row r="269" spans="1:14" hidden="1" x14ac:dyDescent="0.2">
      <c r="A269" s="171" t="s">
        <v>393</v>
      </c>
      <c r="B269" s="172">
        <v>43710</v>
      </c>
      <c r="C269" s="171" t="s">
        <v>371</v>
      </c>
      <c r="D269" s="173" t="s">
        <v>210</v>
      </c>
      <c r="E269" s="167" t="s">
        <v>211</v>
      </c>
      <c r="F269" s="174">
        <v>113.04</v>
      </c>
      <c r="G269" s="171" t="s">
        <v>352</v>
      </c>
      <c r="H269" s="169">
        <v>43678</v>
      </c>
      <c r="I269" t="s">
        <v>311</v>
      </c>
      <c r="J269" s="170" t="s">
        <v>179</v>
      </c>
      <c r="K269" t="s">
        <v>312</v>
      </c>
      <c r="N269" t="s">
        <v>810</v>
      </c>
    </row>
    <row r="270" spans="1:14" hidden="1" x14ac:dyDescent="0.2">
      <c r="A270" s="171" t="s">
        <v>394</v>
      </c>
      <c r="B270" s="172">
        <v>43710</v>
      </c>
      <c r="C270" s="171" t="s">
        <v>371</v>
      </c>
      <c r="D270" s="173" t="s">
        <v>210</v>
      </c>
      <c r="E270" s="167" t="s">
        <v>211</v>
      </c>
      <c r="F270" s="174">
        <v>-12.5</v>
      </c>
      <c r="G270" s="171" t="s">
        <v>346</v>
      </c>
      <c r="H270" s="169">
        <v>43678</v>
      </c>
      <c r="I270" t="s">
        <v>311</v>
      </c>
      <c r="J270" s="170" t="s">
        <v>214</v>
      </c>
      <c r="K270" t="s">
        <v>312</v>
      </c>
      <c r="N270" t="s">
        <v>810</v>
      </c>
    </row>
    <row r="271" spans="1:14" hidden="1" x14ac:dyDescent="0.2">
      <c r="A271" s="171" t="s">
        <v>394</v>
      </c>
      <c r="B271" s="172">
        <v>43710</v>
      </c>
      <c r="C271" s="171" t="s">
        <v>371</v>
      </c>
      <c r="D271" s="173" t="s">
        <v>210</v>
      </c>
      <c r="E271" s="167" t="s">
        <v>211</v>
      </c>
      <c r="F271" s="174">
        <v>-0.5</v>
      </c>
      <c r="G271" s="171" t="s">
        <v>346</v>
      </c>
      <c r="H271" s="169">
        <v>43678</v>
      </c>
      <c r="I271" t="s">
        <v>311</v>
      </c>
      <c r="J271" s="170" t="s">
        <v>214</v>
      </c>
      <c r="K271" t="s">
        <v>312</v>
      </c>
      <c r="N271" t="s">
        <v>810</v>
      </c>
    </row>
    <row r="272" spans="1:14" hidden="1" x14ac:dyDescent="0.2">
      <c r="A272" s="171" t="s">
        <v>394</v>
      </c>
      <c r="B272" s="172">
        <v>43710</v>
      </c>
      <c r="C272" s="171" t="s">
        <v>371</v>
      </c>
      <c r="D272" s="173" t="s">
        <v>210</v>
      </c>
      <c r="E272" s="167" t="s">
        <v>211</v>
      </c>
      <c r="F272" s="174">
        <v>-0.5</v>
      </c>
      <c r="G272" s="171" t="s">
        <v>346</v>
      </c>
      <c r="H272" s="169">
        <v>43678</v>
      </c>
      <c r="I272" t="s">
        <v>311</v>
      </c>
      <c r="J272" s="170" t="s">
        <v>214</v>
      </c>
      <c r="K272" t="s">
        <v>312</v>
      </c>
      <c r="N272" t="s">
        <v>810</v>
      </c>
    </row>
    <row r="273" spans="1:14" hidden="1" x14ac:dyDescent="0.2">
      <c r="A273" s="171" t="s">
        <v>394</v>
      </c>
      <c r="B273" s="172">
        <v>43710</v>
      </c>
      <c r="C273" s="171" t="s">
        <v>371</v>
      </c>
      <c r="D273" s="173" t="s">
        <v>210</v>
      </c>
      <c r="E273" s="167" t="s">
        <v>211</v>
      </c>
      <c r="F273" s="174">
        <v>-0.5</v>
      </c>
      <c r="G273" s="171" t="s">
        <v>346</v>
      </c>
      <c r="H273" s="169">
        <v>43678</v>
      </c>
      <c r="I273" t="s">
        <v>311</v>
      </c>
      <c r="J273" s="170" t="s">
        <v>214</v>
      </c>
      <c r="K273" t="s">
        <v>312</v>
      </c>
      <c r="N273" t="s">
        <v>810</v>
      </c>
    </row>
    <row r="274" spans="1:14" hidden="1" x14ac:dyDescent="0.2">
      <c r="A274" s="171" t="s">
        <v>394</v>
      </c>
      <c r="B274" s="172">
        <v>43710</v>
      </c>
      <c r="C274" s="171" t="s">
        <v>371</v>
      </c>
      <c r="D274" s="173" t="s">
        <v>210</v>
      </c>
      <c r="E274" s="167" t="s">
        <v>211</v>
      </c>
      <c r="F274" s="174">
        <v>-0.5</v>
      </c>
      <c r="G274" s="171" t="s">
        <v>346</v>
      </c>
      <c r="H274" s="169">
        <v>43678</v>
      </c>
      <c r="I274" t="s">
        <v>311</v>
      </c>
      <c r="J274" s="170" t="s">
        <v>214</v>
      </c>
      <c r="K274" t="s">
        <v>312</v>
      </c>
      <c r="N274" t="s">
        <v>810</v>
      </c>
    </row>
    <row r="275" spans="1:14" hidden="1" x14ac:dyDescent="0.2">
      <c r="A275" s="171" t="s">
        <v>394</v>
      </c>
      <c r="B275" s="172">
        <v>43710</v>
      </c>
      <c r="C275" s="171" t="s">
        <v>371</v>
      </c>
      <c r="D275" s="173" t="s">
        <v>210</v>
      </c>
      <c r="E275" s="167" t="s">
        <v>211</v>
      </c>
      <c r="F275" s="174">
        <v>-10</v>
      </c>
      <c r="G275" s="171" t="s">
        <v>346</v>
      </c>
      <c r="H275" s="169">
        <v>43678</v>
      </c>
      <c r="I275" t="s">
        <v>311</v>
      </c>
      <c r="J275" s="170" t="s">
        <v>214</v>
      </c>
      <c r="K275" t="s">
        <v>312</v>
      </c>
      <c r="N275" t="s">
        <v>810</v>
      </c>
    </row>
    <row r="276" spans="1:14" hidden="1" x14ac:dyDescent="0.2">
      <c r="A276" s="171" t="s">
        <v>394</v>
      </c>
      <c r="B276" s="172">
        <v>43710</v>
      </c>
      <c r="C276" s="171" t="s">
        <v>371</v>
      </c>
      <c r="D276" s="173" t="s">
        <v>210</v>
      </c>
      <c r="E276" s="167" t="s">
        <v>211</v>
      </c>
      <c r="F276" s="174">
        <v>-10</v>
      </c>
      <c r="G276" s="171" t="s">
        <v>346</v>
      </c>
      <c r="H276" s="169">
        <v>43678</v>
      </c>
      <c r="I276" t="s">
        <v>311</v>
      </c>
      <c r="J276" s="170" t="s">
        <v>214</v>
      </c>
      <c r="K276" t="s">
        <v>312</v>
      </c>
      <c r="N276" t="s">
        <v>810</v>
      </c>
    </row>
    <row r="277" spans="1:14" hidden="1" x14ac:dyDescent="0.2">
      <c r="A277" s="171" t="s">
        <v>394</v>
      </c>
      <c r="B277" s="172">
        <v>43710</v>
      </c>
      <c r="C277" s="171" t="s">
        <v>371</v>
      </c>
      <c r="D277" s="173" t="s">
        <v>210</v>
      </c>
      <c r="E277" s="167" t="s">
        <v>211</v>
      </c>
      <c r="F277" s="174">
        <v>-10</v>
      </c>
      <c r="G277" s="171" t="s">
        <v>346</v>
      </c>
      <c r="H277" s="169">
        <v>43678</v>
      </c>
      <c r="I277" t="s">
        <v>311</v>
      </c>
      <c r="J277" s="170" t="s">
        <v>214</v>
      </c>
      <c r="K277" t="s">
        <v>312</v>
      </c>
      <c r="N277" t="s">
        <v>810</v>
      </c>
    </row>
    <row r="278" spans="1:14" hidden="1" x14ac:dyDescent="0.2">
      <c r="A278" s="171" t="s">
        <v>394</v>
      </c>
      <c r="B278" s="172">
        <v>43710</v>
      </c>
      <c r="C278" s="171" t="s">
        <v>371</v>
      </c>
      <c r="D278" s="173" t="s">
        <v>210</v>
      </c>
      <c r="E278" s="167" t="s">
        <v>211</v>
      </c>
      <c r="F278" s="174">
        <v>-10</v>
      </c>
      <c r="G278" s="171" t="s">
        <v>346</v>
      </c>
      <c r="H278" s="169">
        <v>43678</v>
      </c>
      <c r="I278" t="s">
        <v>311</v>
      </c>
      <c r="J278" s="170" t="s">
        <v>214</v>
      </c>
      <c r="K278" t="s">
        <v>312</v>
      </c>
      <c r="N278" t="s">
        <v>810</v>
      </c>
    </row>
    <row r="279" spans="1:14" hidden="1" x14ac:dyDescent="0.2">
      <c r="A279" s="171" t="s">
        <v>394</v>
      </c>
      <c r="B279" s="172">
        <v>43710</v>
      </c>
      <c r="C279" s="171" t="s">
        <v>371</v>
      </c>
      <c r="D279" s="173" t="s">
        <v>210</v>
      </c>
      <c r="E279" s="167" t="s">
        <v>211</v>
      </c>
      <c r="F279" s="174">
        <v>-104.35</v>
      </c>
      <c r="G279" s="171" t="s">
        <v>347</v>
      </c>
      <c r="H279" s="169">
        <v>43678</v>
      </c>
      <c r="I279" t="s">
        <v>311</v>
      </c>
      <c r="J279" s="170" t="s">
        <v>179</v>
      </c>
      <c r="K279" t="s">
        <v>312</v>
      </c>
      <c r="N279" t="s">
        <v>810</v>
      </c>
    </row>
    <row r="280" spans="1:14" hidden="1" x14ac:dyDescent="0.2">
      <c r="A280" s="171" t="s">
        <v>394</v>
      </c>
      <c r="B280" s="172">
        <v>43710</v>
      </c>
      <c r="C280" s="171" t="s">
        <v>371</v>
      </c>
      <c r="D280" s="173" t="s">
        <v>210</v>
      </c>
      <c r="E280" s="167" t="s">
        <v>211</v>
      </c>
      <c r="F280" s="174">
        <v>-92</v>
      </c>
      <c r="G280" s="171" t="s">
        <v>348</v>
      </c>
      <c r="H280" s="169">
        <v>43678</v>
      </c>
      <c r="I280" t="s">
        <v>311</v>
      </c>
      <c r="J280" s="170" t="s">
        <v>270</v>
      </c>
      <c r="K280" t="s">
        <v>312</v>
      </c>
      <c r="N280" t="s">
        <v>810</v>
      </c>
    </row>
    <row r="281" spans="1:14" hidden="1" x14ac:dyDescent="0.2">
      <c r="A281" s="171" t="s">
        <v>394</v>
      </c>
      <c r="B281" s="172">
        <v>43710</v>
      </c>
      <c r="C281" s="171" t="s">
        <v>371</v>
      </c>
      <c r="D281" s="173" t="s">
        <v>210</v>
      </c>
      <c r="E281" s="167" t="s">
        <v>211</v>
      </c>
      <c r="F281" s="174">
        <v>-7.5</v>
      </c>
      <c r="G281" s="171" t="s">
        <v>349</v>
      </c>
      <c r="H281" s="169">
        <v>43678</v>
      </c>
      <c r="I281" t="s">
        <v>311</v>
      </c>
      <c r="J281" s="170" t="s">
        <v>214</v>
      </c>
      <c r="K281" t="s">
        <v>312</v>
      </c>
      <c r="N281" t="s">
        <v>810</v>
      </c>
    </row>
    <row r="282" spans="1:14" hidden="1" x14ac:dyDescent="0.2">
      <c r="A282" s="171" t="s">
        <v>394</v>
      </c>
      <c r="B282" s="172">
        <v>43710</v>
      </c>
      <c r="C282" s="171" t="s">
        <v>371</v>
      </c>
      <c r="D282" s="173" t="s">
        <v>210</v>
      </c>
      <c r="E282" s="167" t="s">
        <v>211</v>
      </c>
      <c r="F282" s="174">
        <v>-15.01</v>
      </c>
      <c r="G282" s="171" t="s">
        <v>349</v>
      </c>
      <c r="H282" s="169">
        <v>43678</v>
      </c>
      <c r="I282" t="s">
        <v>311</v>
      </c>
      <c r="J282" s="170" t="s">
        <v>214</v>
      </c>
      <c r="K282" t="s">
        <v>312</v>
      </c>
      <c r="N282" t="s">
        <v>810</v>
      </c>
    </row>
    <row r="283" spans="1:14" hidden="1" x14ac:dyDescent="0.2">
      <c r="A283" s="171" t="s">
        <v>394</v>
      </c>
      <c r="B283" s="172">
        <v>43710</v>
      </c>
      <c r="C283" s="171" t="s">
        <v>371</v>
      </c>
      <c r="D283" s="173" t="s">
        <v>210</v>
      </c>
      <c r="E283" s="167" t="s">
        <v>211</v>
      </c>
      <c r="F283" s="174">
        <v>-1.38</v>
      </c>
      <c r="G283" s="171" t="s">
        <v>350</v>
      </c>
      <c r="H283" s="169">
        <v>43678</v>
      </c>
      <c r="I283" t="s">
        <v>311</v>
      </c>
      <c r="J283" s="170" t="s">
        <v>214</v>
      </c>
      <c r="K283" t="s">
        <v>312</v>
      </c>
      <c r="N283" t="s">
        <v>810</v>
      </c>
    </row>
    <row r="284" spans="1:14" hidden="1" x14ac:dyDescent="0.2">
      <c r="A284" s="171" t="s">
        <v>394</v>
      </c>
      <c r="B284" s="172">
        <v>43710</v>
      </c>
      <c r="C284" s="171" t="s">
        <v>371</v>
      </c>
      <c r="D284" s="173" t="s">
        <v>210</v>
      </c>
      <c r="E284" s="167" t="s">
        <v>211</v>
      </c>
      <c r="F284" s="174">
        <v>-40</v>
      </c>
      <c r="G284" s="171" t="s">
        <v>351</v>
      </c>
      <c r="H284" s="169">
        <v>43678</v>
      </c>
      <c r="I284" t="s">
        <v>311</v>
      </c>
      <c r="J284" s="170" t="s">
        <v>214</v>
      </c>
      <c r="K284" t="s">
        <v>312</v>
      </c>
      <c r="N284" t="s">
        <v>810</v>
      </c>
    </row>
    <row r="285" spans="1:14" hidden="1" x14ac:dyDescent="0.2">
      <c r="A285" s="171" t="s">
        <v>394</v>
      </c>
      <c r="B285" s="172">
        <v>43710</v>
      </c>
      <c r="C285" s="171" t="s">
        <v>371</v>
      </c>
      <c r="D285" s="173" t="s">
        <v>210</v>
      </c>
      <c r="E285" s="167" t="s">
        <v>211</v>
      </c>
      <c r="F285" s="174">
        <v>-113.04</v>
      </c>
      <c r="G285" s="171" t="s">
        <v>352</v>
      </c>
      <c r="H285" s="169">
        <v>43678</v>
      </c>
      <c r="I285" t="s">
        <v>311</v>
      </c>
      <c r="J285" s="170" t="s">
        <v>179</v>
      </c>
      <c r="K285" t="s">
        <v>312</v>
      </c>
      <c r="N285" t="s">
        <v>810</v>
      </c>
    </row>
    <row r="286" spans="1:14" hidden="1" x14ac:dyDescent="0.2">
      <c r="A286" s="171" t="s">
        <v>370</v>
      </c>
      <c r="B286" s="172">
        <v>43734</v>
      </c>
      <c r="C286" s="171" t="s">
        <v>371</v>
      </c>
      <c r="D286" s="173" t="s">
        <v>205</v>
      </c>
      <c r="E286" s="167" t="s">
        <v>206</v>
      </c>
      <c r="F286" s="174">
        <v>589.35</v>
      </c>
      <c r="G286" s="171" t="s">
        <v>428</v>
      </c>
      <c r="H286" s="169">
        <v>43735</v>
      </c>
      <c r="I286" t="s">
        <v>464</v>
      </c>
      <c r="J286" s="170" t="s">
        <v>174</v>
      </c>
      <c r="K286" t="s">
        <v>429</v>
      </c>
      <c r="N286" t="s">
        <v>810</v>
      </c>
    </row>
    <row r="287" spans="1:14" hidden="1" x14ac:dyDescent="0.2">
      <c r="A287" s="171" t="s">
        <v>370</v>
      </c>
      <c r="B287" s="172">
        <v>43734</v>
      </c>
      <c r="C287" s="171" t="s">
        <v>371</v>
      </c>
      <c r="D287" s="173" t="s">
        <v>210</v>
      </c>
      <c r="E287" s="167" t="s">
        <v>211</v>
      </c>
      <c r="F287" s="174">
        <v>5.85</v>
      </c>
      <c r="G287" s="171" t="s">
        <v>430</v>
      </c>
      <c r="H287" s="169">
        <v>43735</v>
      </c>
      <c r="I287" t="s">
        <v>464</v>
      </c>
      <c r="J287" s="170" t="s">
        <v>214</v>
      </c>
      <c r="K287" t="s">
        <v>429</v>
      </c>
      <c r="N287" t="s">
        <v>810</v>
      </c>
    </row>
    <row r="288" spans="1:14" hidden="1" x14ac:dyDescent="0.2">
      <c r="A288" s="171" t="s">
        <v>395</v>
      </c>
      <c r="B288" s="172">
        <v>43734</v>
      </c>
      <c r="C288" s="171" t="s">
        <v>371</v>
      </c>
      <c r="D288" s="173" t="s">
        <v>210</v>
      </c>
      <c r="E288" s="167" t="s">
        <v>211</v>
      </c>
      <c r="F288" s="174">
        <v>10</v>
      </c>
      <c r="G288" s="171" t="s">
        <v>430</v>
      </c>
      <c r="H288" s="169">
        <v>43735</v>
      </c>
      <c r="I288" t="s">
        <v>464</v>
      </c>
      <c r="J288" s="170" t="s">
        <v>214</v>
      </c>
      <c r="K288" t="s">
        <v>429</v>
      </c>
      <c r="N288" t="s">
        <v>810</v>
      </c>
    </row>
    <row r="289" spans="1:10" x14ac:dyDescent="0.2">
      <c r="A289" s="171" t="s">
        <v>393</v>
      </c>
      <c r="B289" s="172">
        <v>43710</v>
      </c>
      <c r="C289" s="171" t="s">
        <v>371</v>
      </c>
      <c r="D289" s="173" t="s">
        <v>205</v>
      </c>
      <c r="E289" s="167" t="s">
        <v>206</v>
      </c>
      <c r="F289" s="174">
        <v>-336.12</v>
      </c>
      <c r="G289" s="171" t="s">
        <v>315</v>
      </c>
      <c r="H289" s="169">
        <v>43685</v>
      </c>
      <c r="I289" t="s">
        <v>235</v>
      </c>
      <c r="J289" s="170"/>
    </row>
    <row r="290" spans="1:10" x14ac:dyDescent="0.2">
      <c r="A290" s="171" t="s">
        <v>394</v>
      </c>
      <c r="B290" s="172">
        <v>43710</v>
      </c>
      <c r="C290" s="171" t="s">
        <v>371</v>
      </c>
      <c r="D290" s="173" t="s">
        <v>205</v>
      </c>
      <c r="E290" s="167" t="s">
        <v>206</v>
      </c>
      <c r="F290" s="174">
        <v>336.12</v>
      </c>
      <c r="G290" s="171" t="s">
        <v>315</v>
      </c>
      <c r="H290" s="169">
        <v>43685</v>
      </c>
      <c r="I290" t="s">
        <v>235</v>
      </c>
      <c r="J290" s="170"/>
    </row>
    <row r="291" spans="1:10" x14ac:dyDescent="0.2">
      <c r="A291" s="171" t="s">
        <v>393</v>
      </c>
      <c r="B291" s="172">
        <v>43710</v>
      </c>
      <c r="C291" s="171" t="s">
        <v>371</v>
      </c>
      <c r="D291" s="173" t="s">
        <v>210</v>
      </c>
      <c r="E291" s="167" t="s">
        <v>211</v>
      </c>
      <c r="F291" s="174">
        <v>10</v>
      </c>
      <c r="G291" s="171" t="s">
        <v>340</v>
      </c>
      <c r="H291" s="169">
        <v>43685</v>
      </c>
      <c r="I291" t="s">
        <v>235</v>
      </c>
      <c r="J291" s="170"/>
    </row>
    <row r="292" spans="1:10" x14ac:dyDescent="0.2">
      <c r="A292" s="171" t="s">
        <v>393</v>
      </c>
      <c r="B292" s="172">
        <v>43710</v>
      </c>
      <c r="C292" s="171" t="s">
        <v>371</v>
      </c>
      <c r="D292" s="173" t="s">
        <v>210</v>
      </c>
      <c r="E292" s="167" t="s">
        <v>211</v>
      </c>
      <c r="F292" s="174">
        <v>10</v>
      </c>
      <c r="G292" s="171" t="s">
        <v>340</v>
      </c>
      <c r="H292" s="169">
        <v>43685</v>
      </c>
      <c r="I292" t="s">
        <v>235</v>
      </c>
      <c r="J292" s="170"/>
    </row>
    <row r="293" spans="1:10" x14ac:dyDescent="0.2">
      <c r="A293" s="171" t="s">
        <v>393</v>
      </c>
      <c r="B293" s="172">
        <v>43710</v>
      </c>
      <c r="C293" s="171" t="s">
        <v>371</v>
      </c>
      <c r="D293" s="173" t="s">
        <v>210</v>
      </c>
      <c r="E293" s="167" t="s">
        <v>211</v>
      </c>
      <c r="F293" s="174">
        <v>0.5</v>
      </c>
      <c r="G293" s="171" t="s">
        <v>341</v>
      </c>
      <c r="H293" s="169">
        <v>43685</v>
      </c>
      <c r="I293" t="s">
        <v>235</v>
      </c>
      <c r="J293" s="170"/>
    </row>
    <row r="294" spans="1:10" x14ac:dyDescent="0.2">
      <c r="A294" s="171" t="s">
        <v>393</v>
      </c>
      <c r="B294" s="172">
        <v>43710</v>
      </c>
      <c r="C294" s="171" t="s">
        <v>371</v>
      </c>
      <c r="D294" s="173" t="s">
        <v>210</v>
      </c>
      <c r="E294" s="167" t="s">
        <v>211</v>
      </c>
      <c r="F294" s="174">
        <v>10</v>
      </c>
      <c r="G294" s="171" t="s">
        <v>341</v>
      </c>
      <c r="H294" s="169">
        <v>43685</v>
      </c>
      <c r="I294" t="s">
        <v>235</v>
      </c>
      <c r="J294" s="170"/>
    </row>
    <row r="295" spans="1:10" x14ac:dyDescent="0.2">
      <c r="A295" s="171" t="s">
        <v>393</v>
      </c>
      <c r="B295" s="172">
        <v>43710</v>
      </c>
      <c r="C295" s="171" t="s">
        <v>371</v>
      </c>
      <c r="D295" s="173" t="s">
        <v>210</v>
      </c>
      <c r="E295" s="167" t="s">
        <v>211</v>
      </c>
      <c r="F295" s="174">
        <v>7.5</v>
      </c>
      <c r="G295" s="171" t="s">
        <v>342</v>
      </c>
      <c r="H295" s="169">
        <v>43685</v>
      </c>
      <c r="I295" t="s">
        <v>235</v>
      </c>
      <c r="J295" s="170"/>
    </row>
    <row r="296" spans="1:10" x14ac:dyDescent="0.2">
      <c r="A296" s="175" t="s">
        <v>393</v>
      </c>
      <c r="B296" s="176">
        <v>43710</v>
      </c>
      <c r="C296" s="175" t="s">
        <v>371</v>
      </c>
      <c r="D296" s="177" t="s">
        <v>210</v>
      </c>
      <c r="E296" s="178" t="s">
        <v>211</v>
      </c>
      <c r="F296" s="179">
        <v>1.25</v>
      </c>
      <c r="G296" s="175" t="s">
        <v>343</v>
      </c>
      <c r="H296" s="169">
        <v>43685</v>
      </c>
      <c r="I296" t="s">
        <v>235</v>
      </c>
      <c r="J296" s="170"/>
    </row>
    <row r="297" spans="1:10" hidden="1" x14ac:dyDescent="0.2">
      <c r="A297" s="173" t="s">
        <v>393</v>
      </c>
      <c r="B297" s="180">
        <v>43710</v>
      </c>
      <c r="C297" s="181" t="s">
        <v>371</v>
      </c>
      <c r="D297" s="181" t="s">
        <v>210</v>
      </c>
      <c r="E297" s="182" t="s">
        <v>211</v>
      </c>
      <c r="F297" s="311">
        <v>83.6</v>
      </c>
      <c r="G297" s="184" t="s">
        <v>344</v>
      </c>
      <c r="H297" s="169">
        <v>43685</v>
      </c>
      <c r="I297" t="s">
        <v>232</v>
      </c>
      <c r="J297" s="170" t="s">
        <v>985</v>
      </c>
    </row>
    <row r="298" spans="1:10" hidden="1" x14ac:dyDescent="0.2">
      <c r="A298" s="164" t="s">
        <v>394</v>
      </c>
      <c r="B298" s="165">
        <v>43710</v>
      </c>
      <c r="C298" s="164" t="s">
        <v>371</v>
      </c>
      <c r="D298" s="166" t="s">
        <v>210</v>
      </c>
      <c r="E298" s="186" t="s">
        <v>211</v>
      </c>
      <c r="F298" s="312">
        <v>-10</v>
      </c>
      <c r="G298" s="164" t="s">
        <v>340</v>
      </c>
      <c r="H298" s="169">
        <v>43685</v>
      </c>
      <c r="I298" t="s">
        <v>232</v>
      </c>
      <c r="J298" s="170" t="s">
        <v>985</v>
      </c>
    </row>
    <row r="299" spans="1:10" hidden="1" x14ac:dyDescent="0.2">
      <c r="A299" s="171" t="s">
        <v>394</v>
      </c>
      <c r="B299" s="172">
        <v>43710</v>
      </c>
      <c r="C299" s="171" t="s">
        <v>371</v>
      </c>
      <c r="D299" s="173" t="s">
        <v>210</v>
      </c>
      <c r="E299" s="167" t="s">
        <v>211</v>
      </c>
      <c r="F299" s="313">
        <v>-10</v>
      </c>
      <c r="G299" s="171" t="s">
        <v>340</v>
      </c>
      <c r="H299" s="169">
        <v>43685</v>
      </c>
      <c r="I299" t="s">
        <v>232</v>
      </c>
      <c r="J299" s="170" t="s">
        <v>985</v>
      </c>
    </row>
    <row r="300" spans="1:10" hidden="1" x14ac:dyDescent="0.2">
      <c r="A300" s="171" t="s">
        <v>394</v>
      </c>
      <c r="B300" s="172">
        <v>43710</v>
      </c>
      <c r="C300" s="171" t="s">
        <v>371</v>
      </c>
      <c r="D300" s="173" t="s">
        <v>210</v>
      </c>
      <c r="E300" s="167" t="s">
        <v>211</v>
      </c>
      <c r="F300" s="313">
        <v>-0.5</v>
      </c>
      <c r="G300" s="171" t="s">
        <v>341</v>
      </c>
      <c r="H300" s="169">
        <v>43685</v>
      </c>
      <c r="I300" t="s">
        <v>232</v>
      </c>
      <c r="J300" s="170" t="s">
        <v>985</v>
      </c>
    </row>
    <row r="301" spans="1:10" hidden="1" x14ac:dyDescent="0.2">
      <c r="A301" s="171" t="s">
        <v>394</v>
      </c>
      <c r="B301" s="172">
        <v>43710</v>
      </c>
      <c r="C301" s="171" t="s">
        <v>371</v>
      </c>
      <c r="D301" s="173" t="s">
        <v>210</v>
      </c>
      <c r="E301" s="167" t="s">
        <v>211</v>
      </c>
      <c r="F301" s="313">
        <v>-10</v>
      </c>
      <c r="G301" s="171" t="s">
        <v>341</v>
      </c>
      <c r="H301" s="169">
        <v>43685</v>
      </c>
      <c r="I301" t="s">
        <v>232</v>
      </c>
      <c r="J301" s="170" t="s">
        <v>985</v>
      </c>
    </row>
    <row r="302" spans="1:10" hidden="1" x14ac:dyDescent="0.2">
      <c r="A302" s="171" t="s">
        <v>394</v>
      </c>
      <c r="B302" s="172">
        <v>43710</v>
      </c>
      <c r="C302" s="171" t="s">
        <v>371</v>
      </c>
      <c r="D302" s="173" t="s">
        <v>210</v>
      </c>
      <c r="E302" s="167" t="s">
        <v>211</v>
      </c>
      <c r="F302" s="313">
        <v>-7.5</v>
      </c>
      <c r="G302" s="171" t="s">
        <v>342</v>
      </c>
      <c r="H302" s="169">
        <v>43685</v>
      </c>
      <c r="I302" t="s">
        <v>232</v>
      </c>
      <c r="J302" s="170" t="s">
        <v>985</v>
      </c>
    </row>
    <row r="303" spans="1:10" hidden="1" x14ac:dyDescent="0.2">
      <c r="A303" s="175" t="s">
        <v>394</v>
      </c>
      <c r="B303" s="176">
        <v>43710</v>
      </c>
      <c r="C303" s="175" t="s">
        <v>371</v>
      </c>
      <c r="D303" s="177" t="s">
        <v>210</v>
      </c>
      <c r="E303" s="178" t="s">
        <v>211</v>
      </c>
      <c r="F303" s="314">
        <v>-1.25</v>
      </c>
      <c r="G303" s="175" t="s">
        <v>343</v>
      </c>
      <c r="H303" s="169">
        <v>43685</v>
      </c>
      <c r="I303" t="s">
        <v>232</v>
      </c>
      <c r="J303" s="170" t="s">
        <v>985</v>
      </c>
    </row>
    <row r="304" spans="1:10" hidden="1" x14ac:dyDescent="0.2">
      <c r="A304" s="173" t="s">
        <v>394</v>
      </c>
      <c r="B304" s="180">
        <v>43710</v>
      </c>
      <c r="C304" s="181" t="s">
        <v>371</v>
      </c>
      <c r="D304" s="181" t="s">
        <v>210</v>
      </c>
      <c r="E304" s="182" t="s">
        <v>211</v>
      </c>
      <c r="F304" s="311">
        <v>-83.6</v>
      </c>
      <c r="G304" s="184" t="s">
        <v>344</v>
      </c>
      <c r="H304" s="169">
        <v>43685</v>
      </c>
      <c r="I304" t="s">
        <v>232</v>
      </c>
      <c r="J304" s="170" t="s">
        <v>985</v>
      </c>
    </row>
    <row r="305" spans="1:14" hidden="1" x14ac:dyDescent="0.2">
      <c r="A305" s="219" t="s">
        <v>431</v>
      </c>
      <c r="B305" s="220">
        <v>43767</v>
      </c>
      <c r="C305" s="219" t="s">
        <v>432</v>
      </c>
      <c r="D305" s="219" t="s">
        <v>210</v>
      </c>
      <c r="E305" s="221" t="s">
        <v>211</v>
      </c>
      <c r="F305" s="222">
        <v>10</v>
      </c>
      <c r="G305" s="219" t="s">
        <v>433</v>
      </c>
      <c r="H305" s="169">
        <v>40102</v>
      </c>
      <c r="I305" t="s">
        <v>434</v>
      </c>
      <c r="J305" s="170" t="s">
        <v>214</v>
      </c>
      <c r="K305" t="s">
        <v>966</v>
      </c>
      <c r="N305" t="s">
        <v>810</v>
      </c>
    </row>
    <row r="306" spans="1:14" hidden="1" x14ac:dyDescent="0.2">
      <c r="A306" s="223" t="s">
        <v>435</v>
      </c>
      <c r="B306" s="224">
        <v>43860</v>
      </c>
      <c r="C306" s="225">
        <v>7</v>
      </c>
      <c r="D306" s="223" t="s">
        <v>210</v>
      </c>
      <c r="E306" s="186" t="s">
        <v>211</v>
      </c>
      <c r="F306" s="226">
        <v>54.85</v>
      </c>
      <c r="G306" s="223" t="s">
        <v>436</v>
      </c>
      <c r="H306" s="169">
        <v>43479</v>
      </c>
      <c r="I306" s="170" t="s">
        <v>437</v>
      </c>
      <c r="J306" s="170" t="s">
        <v>270</v>
      </c>
      <c r="K306" s="170" t="s">
        <v>438</v>
      </c>
      <c r="N306" s="170" t="s">
        <v>810</v>
      </c>
    </row>
    <row r="307" spans="1:14" hidden="1" x14ac:dyDescent="0.2">
      <c r="A307" s="227" t="s">
        <v>439</v>
      </c>
      <c r="B307" s="228">
        <v>43796</v>
      </c>
      <c r="C307" s="229">
        <v>5</v>
      </c>
      <c r="D307" s="227" t="s">
        <v>205</v>
      </c>
      <c r="E307" s="167" t="s">
        <v>206</v>
      </c>
      <c r="F307" s="230">
        <v>43.48</v>
      </c>
      <c r="G307" s="227" t="s">
        <v>440</v>
      </c>
      <c r="H307" s="169">
        <v>43620</v>
      </c>
      <c r="I307" t="s">
        <v>441</v>
      </c>
      <c r="J307" t="s">
        <v>174</v>
      </c>
      <c r="K307" t="s">
        <v>170</v>
      </c>
      <c r="N307" t="s">
        <v>850</v>
      </c>
    </row>
    <row r="308" spans="1:14" hidden="1" x14ac:dyDescent="0.2">
      <c r="A308" s="171" t="s">
        <v>431</v>
      </c>
      <c r="B308" s="231">
        <v>43767</v>
      </c>
      <c r="C308" s="171" t="s">
        <v>432</v>
      </c>
      <c r="D308" s="171" t="s">
        <v>243</v>
      </c>
      <c r="E308" s="167" t="s">
        <v>244</v>
      </c>
      <c r="F308" s="232">
        <v>565.39</v>
      </c>
      <c r="G308" s="171" t="s">
        <v>442</v>
      </c>
      <c r="H308" s="169">
        <v>43712</v>
      </c>
      <c r="I308" t="s">
        <v>373</v>
      </c>
      <c r="J308" t="s">
        <v>270</v>
      </c>
      <c r="K308" t="s">
        <v>374</v>
      </c>
      <c r="N308" t="s">
        <v>810</v>
      </c>
    </row>
    <row r="309" spans="1:14" hidden="1" x14ac:dyDescent="0.2">
      <c r="A309" s="171" t="s">
        <v>431</v>
      </c>
      <c r="B309" s="231">
        <v>43767</v>
      </c>
      <c r="C309" s="171" t="s">
        <v>432</v>
      </c>
      <c r="D309" s="171" t="s">
        <v>243</v>
      </c>
      <c r="E309" s="167" t="s">
        <v>244</v>
      </c>
      <c r="F309" s="232">
        <v>7.5</v>
      </c>
      <c r="G309" s="171" t="s">
        <v>443</v>
      </c>
      <c r="H309" s="169">
        <v>43712</v>
      </c>
      <c r="I309" t="s">
        <v>373</v>
      </c>
      <c r="J309" t="s">
        <v>270</v>
      </c>
      <c r="K309" t="s">
        <v>374</v>
      </c>
      <c r="N309" t="s">
        <v>810</v>
      </c>
    </row>
    <row r="310" spans="1:14" hidden="1" x14ac:dyDescent="0.2">
      <c r="A310" s="171" t="s">
        <v>444</v>
      </c>
      <c r="B310" s="231">
        <v>43767</v>
      </c>
      <c r="C310" s="171" t="s">
        <v>432</v>
      </c>
      <c r="D310" s="171" t="s">
        <v>243</v>
      </c>
      <c r="E310" s="167" t="s">
        <v>244</v>
      </c>
      <c r="F310" s="232">
        <v>0.5</v>
      </c>
      <c r="G310" s="171" t="s">
        <v>372</v>
      </c>
      <c r="H310" s="169">
        <v>43712</v>
      </c>
      <c r="I310" t="s">
        <v>373</v>
      </c>
      <c r="J310" t="s">
        <v>270</v>
      </c>
      <c r="K310" t="s">
        <v>374</v>
      </c>
      <c r="N310" t="s">
        <v>810</v>
      </c>
    </row>
    <row r="311" spans="1:14" hidden="1" x14ac:dyDescent="0.2">
      <c r="A311" s="171" t="s">
        <v>445</v>
      </c>
      <c r="B311" s="231">
        <v>43767</v>
      </c>
      <c r="C311" s="171" t="s">
        <v>432</v>
      </c>
      <c r="D311" s="171" t="s">
        <v>210</v>
      </c>
      <c r="E311" s="167" t="s">
        <v>211</v>
      </c>
      <c r="F311" s="232">
        <v>20.79</v>
      </c>
      <c r="G311" s="171" t="s">
        <v>446</v>
      </c>
      <c r="H311" s="169">
        <v>43727</v>
      </c>
      <c r="I311" t="s">
        <v>447</v>
      </c>
      <c r="J311" s="170" t="s">
        <v>214</v>
      </c>
      <c r="K311" t="s">
        <v>183</v>
      </c>
      <c r="N311" t="s">
        <v>810</v>
      </c>
    </row>
    <row r="312" spans="1:14" hidden="1" x14ac:dyDescent="0.2">
      <c r="A312" s="171" t="s">
        <v>445</v>
      </c>
      <c r="B312" s="231">
        <v>43767</v>
      </c>
      <c r="C312" s="171" t="s">
        <v>432</v>
      </c>
      <c r="D312" s="171" t="s">
        <v>210</v>
      </c>
      <c r="E312" s="167" t="s">
        <v>211</v>
      </c>
      <c r="F312" s="232">
        <v>7.5</v>
      </c>
      <c r="G312" s="171" t="s">
        <v>421</v>
      </c>
      <c r="H312" s="169">
        <v>43727</v>
      </c>
      <c r="I312" t="s">
        <v>447</v>
      </c>
      <c r="J312" s="170" t="s">
        <v>214</v>
      </c>
      <c r="K312" t="s">
        <v>183</v>
      </c>
      <c r="N312" t="s">
        <v>810</v>
      </c>
    </row>
    <row r="313" spans="1:14" hidden="1" x14ac:dyDescent="0.2">
      <c r="A313" s="171" t="s">
        <v>445</v>
      </c>
      <c r="B313" s="231">
        <v>43767</v>
      </c>
      <c r="C313" s="171" t="s">
        <v>432</v>
      </c>
      <c r="D313" s="171" t="s">
        <v>210</v>
      </c>
      <c r="E313" s="167" t="s">
        <v>211</v>
      </c>
      <c r="F313" s="232">
        <v>0.63</v>
      </c>
      <c r="G313" s="171" t="s">
        <v>448</v>
      </c>
      <c r="H313" s="169">
        <v>43727</v>
      </c>
      <c r="I313" t="s">
        <v>447</v>
      </c>
      <c r="J313" s="170" t="s">
        <v>214</v>
      </c>
      <c r="K313" t="s">
        <v>183</v>
      </c>
      <c r="N313" t="s">
        <v>810</v>
      </c>
    </row>
    <row r="314" spans="1:14" hidden="1" x14ac:dyDescent="0.2">
      <c r="A314" s="171" t="s">
        <v>445</v>
      </c>
      <c r="B314" s="231">
        <v>43767</v>
      </c>
      <c r="C314" s="171" t="s">
        <v>432</v>
      </c>
      <c r="D314" s="171" t="s">
        <v>210</v>
      </c>
      <c r="E314" s="167" t="s">
        <v>211</v>
      </c>
      <c r="F314" s="232">
        <v>40</v>
      </c>
      <c r="G314" s="171" t="s">
        <v>449</v>
      </c>
      <c r="H314" s="169">
        <v>43727</v>
      </c>
      <c r="I314" t="s">
        <v>447</v>
      </c>
      <c r="J314" s="170" t="s">
        <v>214</v>
      </c>
      <c r="K314" t="s">
        <v>183</v>
      </c>
      <c r="N314" t="s">
        <v>810</v>
      </c>
    </row>
    <row r="315" spans="1:14" hidden="1" x14ac:dyDescent="0.2">
      <c r="A315" s="171" t="s">
        <v>445</v>
      </c>
      <c r="B315" s="231">
        <v>43767</v>
      </c>
      <c r="C315" s="171" t="s">
        <v>432</v>
      </c>
      <c r="D315" s="171" t="s">
        <v>210</v>
      </c>
      <c r="E315" s="167" t="s">
        <v>211</v>
      </c>
      <c r="F315" s="232">
        <v>42</v>
      </c>
      <c r="G315" s="171" t="s">
        <v>450</v>
      </c>
      <c r="H315" s="169">
        <v>43727</v>
      </c>
      <c r="I315" t="s">
        <v>447</v>
      </c>
      <c r="J315" s="170" t="s">
        <v>214</v>
      </c>
      <c r="K315" t="s">
        <v>183</v>
      </c>
      <c r="N315" t="s">
        <v>810</v>
      </c>
    </row>
    <row r="316" spans="1:14" hidden="1" x14ac:dyDescent="0.2">
      <c r="A316" s="171" t="s">
        <v>451</v>
      </c>
      <c r="B316" s="231">
        <v>43767</v>
      </c>
      <c r="C316" s="171" t="s">
        <v>432</v>
      </c>
      <c r="D316" s="171" t="s">
        <v>210</v>
      </c>
      <c r="E316" s="167" t="s">
        <v>211</v>
      </c>
      <c r="F316" s="232">
        <v>0.5</v>
      </c>
      <c r="G316" s="171" t="s">
        <v>420</v>
      </c>
      <c r="H316" s="169">
        <v>43727</v>
      </c>
      <c r="I316" t="s">
        <v>447</v>
      </c>
      <c r="J316" s="170" t="s">
        <v>214</v>
      </c>
      <c r="K316" t="s">
        <v>183</v>
      </c>
      <c r="N316" t="s">
        <v>810</v>
      </c>
    </row>
    <row r="317" spans="1:14" hidden="1" x14ac:dyDescent="0.2">
      <c r="A317" s="171" t="s">
        <v>451</v>
      </c>
      <c r="B317" s="231">
        <v>43767</v>
      </c>
      <c r="C317" s="171" t="s">
        <v>432</v>
      </c>
      <c r="D317" s="171" t="s">
        <v>210</v>
      </c>
      <c r="E317" s="167" t="s">
        <v>211</v>
      </c>
      <c r="F317" s="232">
        <v>0.5</v>
      </c>
      <c r="G317" s="171" t="s">
        <v>420</v>
      </c>
      <c r="H317" s="169">
        <v>43727</v>
      </c>
      <c r="I317" t="s">
        <v>447</v>
      </c>
      <c r="J317" s="170" t="s">
        <v>214</v>
      </c>
      <c r="K317" t="s">
        <v>183</v>
      </c>
      <c r="N317" t="s">
        <v>810</v>
      </c>
    </row>
    <row r="318" spans="1:14" hidden="1" x14ac:dyDescent="0.2">
      <c r="A318" s="171" t="s">
        <v>451</v>
      </c>
      <c r="B318" s="231">
        <v>43767</v>
      </c>
      <c r="C318" s="171" t="s">
        <v>432</v>
      </c>
      <c r="D318" s="171" t="s">
        <v>210</v>
      </c>
      <c r="E318" s="167" t="s">
        <v>211</v>
      </c>
      <c r="F318" s="232">
        <v>0.5</v>
      </c>
      <c r="G318" s="171" t="s">
        <v>420</v>
      </c>
      <c r="H318" s="169">
        <v>43727</v>
      </c>
      <c r="I318" t="s">
        <v>447</v>
      </c>
      <c r="J318" s="170" t="s">
        <v>214</v>
      </c>
      <c r="K318" t="s">
        <v>183</v>
      </c>
      <c r="N318" t="s">
        <v>810</v>
      </c>
    </row>
    <row r="319" spans="1:14" hidden="1" x14ac:dyDescent="0.2">
      <c r="A319" s="171" t="s">
        <v>452</v>
      </c>
      <c r="B319" s="231">
        <v>43768</v>
      </c>
      <c r="C319" s="171" t="s">
        <v>432</v>
      </c>
      <c r="D319" s="171" t="s">
        <v>210</v>
      </c>
      <c r="E319" s="167" t="s">
        <v>211</v>
      </c>
      <c r="F319" s="232">
        <v>32.270000000000003</v>
      </c>
      <c r="G319" s="171" t="s">
        <v>453</v>
      </c>
      <c r="H319" s="169">
        <v>43732</v>
      </c>
      <c r="I319" t="s">
        <v>454</v>
      </c>
      <c r="J319" s="170" t="s">
        <v>455</v>
      </c>
      <c r="K319" t="s">
        <v>171</v>
      </c>
      <c r="N319" t="s">
        <v>810</v>
      </c>
    </row>
    <row r="320" spans="1:14" hidden="1" x14ac:dyDescent="0.2">
      <c r="A320" s="171" t="s">
        <v>445</v>
      </c>
      <c r="B320" s="231">
        <v>43767</v>
      </c>
      <c r="C320" s="171" t="s">
        <v>432</v>
      </c>
      <c r="D320" s="171" t="s">
        <v>205</v>
      </c>
      <c r="E320" s="167" t="s">
        <v>206</v>
      </c>
      <c r="F320" s="232">
        <v>62.4</v>
      </c>
      <c r="G320" s="171" t="s">
        <v>456</v>
      </c>
      <c r="H320" s="169">
        <v>43733</v>
      </c>
      <c r="I320" t="s">
        <v>297</v>
      </c>
      <c r="J320" s="170" t="s">
        <v>214</v>
      </c>
      <c r="K320" t="s">
        <v>298</v>
      </c>
      <c r="N320" t="s">
        <v>810</v>
      </c>
    </row>
    <row r="321" spans="1:14" hidden="1" x14ac:dyDescent="0.2">
      <c r="A321" s="171" t="s">
        <v>445</v>
      </c>
      <c r="B321" s="231">
        <v>43767</v>
      </c>
      <c r="C321" s="171" t="s">
        <v>432</v>
      </c>
      <c r="D321" s="171" t="s">
        <v>210</v>
      </c>
      <c r="E321" s="167" t="s">
        <v>211</v>
      </c>
      <c r="F321" s="232">
        <v>10</v>
      </c>
      <c r="G321" s="171" t="s">
        <v>418</v>
      </c>
      <c r="H321" s="169">
        <v>43733</v>
      </c>
      <c r="I321" t="s">
        <v>297</v>
      </c>
      <c r="J321" s="170" t="s">
        <v>214</v>
      </c>
      <c r="K321" t="s">
        <v>298</v>
      </c>
      <c r="N321" t="s">
        <v>810</v>
      </c>
    </row>
    <row r="322" spans="1:14" hidden="1" x14ac:dyDescent="0.2">
      <c r="A322" s="171" t="s">
        <v>445</v>
      </c>
      <c r="B322" s="231">
        <v>43767</v>
      </c>
      <c r="C322" s="171" t="s">
        <v>432</v>
      </c>
      <c r="D322" s="171" t="s">
        <v>210</v>
      </c>
      <c r="E322" s="167" t="s">
        <v>211</v>
      </c>
      <c r="F322" s="232">
        <v>10</v>
      </c>
      <c r="G322" s="171" t="s">
        <v>418</v>
      </c>
      <c r="H322" s="169">
        <v>43733</v>
      </c>
      <c r="I322" t="s">
        <v>297</v>
      </c>
      <c r="J322" s="170" t="s">
        <v>214</v>
      </c>
      <c r="K322" t="s">
        <v>298</v>
      </c>
      <c r="N322" t="s">
        <v>810</v>
      </c>
    </row>
    <row r="323" spans="1:14" hidden="1" x14ac:dyDescent="0.2">
      <c r="A323" s="171" t="s">
        <v>431</v>
      </c>
      <c r="B323" s="231">
        <v>43767</v>
      </c>
      <c r="C323" s="171" t="s">
        <v>432</v>
      </c>
      <c r="D323" s="171" t="s">
        <v>210</v>
      </c>
      <c r="E323" s="178" t="s">
        <v>211</v>
      </c>
      <c r="F323" s="232">
        <v>250.43</v>
      </c>
      <c r="G323" s="171" t="s">
        <v>457</v>
      </c>
      <c r="H323" s="169">
        <v>43733</v>
      </c>
      <c r="I323" t="s">
        <v>297</v>
      </c>
      <c r="J323" s="170" t="s">
        <v>174</v>
      </c>
      <c r="K323" t="s">
        <v>298</v>
      </c>
      <c r="N323" t="s">
        <v>810</v>
      </c>
    </row>
    <row r="324" spans="1:14" hidden="1" x14ac:dyDescent="0.2">
      <c r="A324" s="171" t="s">
        <v>431</v>
      </c>
      <c r="B324" s="231">
        <v>43767</v>
      </c>
      <c r="C324" s="171" t="s">
        <v>432</v>
      </c>
      <c r="D324" s="171" t="s">
        <v>210</v>
      </c>
      <c r="E324" s="178" t="s">
        <v>211</v>
      </c>
      <c r="F324" s="232">
        <v>7.5</v>
      </c>
      <c r="G324" s="171" t="s">
        <v>458</v>
      </c>
      <c r="H324" s="169">
        <v>43733</v>
      </c>
      <c r="I324" t="s">
        <v>297</v>
      </c>
      <c r="J324" s="170" t="s">
        <v>214</v>
      </c>
      <c r="K324" t="s">
        <v>298</v>
      </c>
      <c r="N324" t="s">
        <v>810</v>
      </c>
    </row>
    <row r="325" spans="1:14" hidden="1" x14ac:dyDescent="0.2">
      <c r="A325" s="171" t="s">
        <v>444</v>
      </c>
      <c r="B325" s="231">
        <v>43767</v>
      </c>
      <c r="C325" s="171" t="s">
        <v>432</v>
      </c>
      <c r="D325" s="171" t="s">
        <v>210</v>
      </c>
      <c r="E325" s="178" t="s">
        <v>211</v>
      </c>
      <c r="F325" s="232">
        <v>0.5</v>
      </c>
      <c r="G325" s="171" t="s">
        <v>418</v>
      </c>
      <c r="H325" s="169">
        <v>43733</v>
      </c>
      <c r="I325" t="s">
        <v>297</v>
      </c>
      <c r="J325" s="170" t="s">
        <v>214</v>
      </c>
      <c r="K325" t="s">
        <v>298</v>
      </c>
      <c r="N325" t="s">
        <v>810</v>
      </c>
    </row>
    <row r="326" spans="1:14" hidden="1" x14ac:dyDescent="0.2">
      <c r="A326" s="171" t="s">
        <v>452</v>
      </c>
      <c r="B326" s="231">
        <v>43768</v>
      </c>
      <c r="C326" s="171" t="s">
        <v>432</v>
      </c>
      <c r="D326" s="171" t="s">
        <v>210</v>
      </c>
      <c r="E326" s="178" t="s">
        <v>211</v>
      </c>
      <c r="F326" s="232">
        <v>24.21</v>
      </c>
      <c r="G326" s="171" t="s">
        <v>459</v>
      </c>
      <c r="H326" s="169">
        <v>43733</v>
      </c>
      <c r="I326" t="s">
        <v>460</v>
      </c>
      <c r="J326" s="170" t="s">
        <v>455</v>
      </c>
      <c r="K326" t="s">
        <v>177</v>
      </c>
      <c r="N326" t="s">
        <v>810</v>
      </c>
    </row>
    <row r="327" spans="1:14" hidden="1" x14ac:dyDescent="0.2">
      <c r="A327" s="171" t="s">
        <v>452</v>
      </c>
      <c r="B327" s="231">
        <v>43768</v>
      </c>
      <c r="C327" s="171" t="s">
        <v>432</v>
      </c>
      <c r="D327" s="171" t="s">
        <v>250</v>
      </c>
      <c r="E327" s="178" t="s">
        <v>251</v>
      </c>
      <c r="F327" s="232">
        <v>15.22</v>
      </c>
      <c r="G327" s="171" t="s">
        <v>461</v>
      </c>
      <c r="H327" s="169">
        <v>43733</v>
      </c>
      <c r="I327" t="s">
        <v>462</v>
      </c>
      <c r="J327" t="s">
        <v>381</v>
      </c>
      <c r="K327" t="s">
        <v>171</v>
      </c>
      <c r="L327" s="170" t="s">
        <v>254</v>
      </c>
      <c r="M327" s="170" t="s">
        <v>463</v>
      </c>
      <c r="N327" t="s">
        <v>810</v>
      </c>
    </row>
    <row r="328" spans="1:14" hidden="1" x14ac:dyDescent="0.2">
      <c r="A328" s="171" t="s">
        <v>445</v>
      </c>
      <c r="B328" s="231">
        <v>43767</v>
      </c>
      <c r="C328" s="171" t="s">
        <v>432</v>
      </c>
      <c r="D328" s="171" t="s">
        <v>210</v>
      </c>
      <c r="E328" s="178" t="s">
        <v>211</v>
      </c>
      <c r="F328" s="232">
        <v>30</v>
      </c>
      <c r="G328" s="171" t="s">
        <v>430</v>
      </c>
      <c r="H328" s="169">
        <v>43735</v>
      </c>
      <c r="I328" t="s">
        <v>464</v>
      </c>
      <c r="J328" s="170" t="s">
        <v>214</v>
      </c>
      <c r="K328" t="s">
        <v>429</v>
      </c>
      <c r="N328" t="s">
        <v>810</v>
      </c>
    </row>
    <row r="329" spans="1:14" hidden="1" x14ac:dyDescent="0.2">
      <c r="A329" s="171" t="s">
        <v>431</v>
      </c>
      <c r="B329" s="231">
        <v>43767</v>
      </c>
      <c r="C329" s="171" t="s">
        <v>432</v>
      </c>
      <c r="D329" s="171" t="s">
        <v>210</v>
      </c>
      <c r="E329" s="178" t="s">
        <v>211</v>
      </c>
      <c r="F329" s="232">
        <v>7.5</v>
      </c>
      <c r="G329" s="171" t="s">
        <v>465</v>
      </c>
      <c r="H329" s="169">
        <v>43735</v>
      </c>
      <c r="I329" t="s">
        <v>464</v>
      </c>
      <c r="J329" s="170" t="s">
        <v>214</v>
      </c>
      <c r="K329" t="s">
        <v>429</v>
      </c>
      <c r="N329" t="s">
        <v>810</v>
      </c>
    </row>
    <row r="330" spans="1:14" hidden="1" x14ac:dyDescent="0.2">
      <c r="A330" s="171" t="s">
        <v>431</v>
      </c>
      <c r="B330" s="231">
        <v>43767</v>
      </c>
      <c r="C330" s="171" t="s">
        <v>432</v>
      </c>
      <c r="D330" s="171" t="s">
        <v>210</v>
      </c>
      <c r="E330" s="178" t="s">
        <v>211</v>
      </c>
      <c r="F330" s="232">
        <v>132.16999999999999</v>
      </c>
      <c r="G330" s="171" t="s">
        <v>466</v>
      </c>
      <c r="H330" s="169">
        <v>43735</v>
      </c>
      <c r="I330" t="s">
        <v>464</v>
      </c>
      <c r="J330" s="170" t="s">
        <v>174</v>
      </c>
      <c r="K330" t="s">
        <v>429</v>
      </c>
      <c r="N330" t="s">
        <v>810</v>
      </c>
    </row>
    <row r="331" spans="1:14" hidden="1" x14ac:dyDescent="0.2">
      <c r="A331" s="171" t="s">
        <v>444</v>
      </c>
      <c r="B331" s="231">
        <v>43767</v>
      </c>
      <c r="C331" s="171" t="s">
        <v>432</v>
      </c>
      <c r="D331" s="171" t="s">
        <v>210</v>
      </c>
      <c r="E331" s="178" t="s">
        <v>211</v>
      </c>
      <c r="F331" s="232">
        <v>0.5</v>
      </c>
      <c r="G331" s="171" t="s">
        <v>430</v>
      </c>
      <c r="H331" s="169">
        <v>43735</v>
      </c>
      <c r="I331" t="s">
        <v>464</v>
      </c>
      <c r="J331" s="170" t="s">
        <v>214</v>
      </c>
      <c r="K331" t="s">
        <v>429</v>
      </c>
      <c r="N331" t="s">
        <v>810</v>
      </c>
    </row>
    <row r="332" spans="1:14" hidden="1" x14ac:dyDescent="0.2">
      <c r="A332" s="171" t="s">
        <v>452</v>
      </c>
      <c r="B332" s="231">
        <v>43768</v>
      </c>
      <c r="C332" s="171" t="s">
        <v>432</v>
      </c>
      <c r="D332" s="171" t="s">
        <v>210</v>
      </c>
      <c r="E332" s="178" t="s">
        <v>211</v>
      </c>
      <c r="F332" s="232">
        <v>17.22</v>
      </c>
      <c r="G332" s="171" t="s">
        <v>467</v>
      </c>
      <c r="H332" s="169">
        <v>43735</v>
      </c>
      <c r="I332" t="s">
        <v>460</v>
      </c>
      <c r="J332" s="170" t="s">
        <v>455</v>
      </c>
      <c r="K332" t="s">
        <v>186</v>
      </c>
      <c r="N332" t="s">
        <v>810</v>
      </c>
    </row>
    <row r="333" spans="1:14" hidden="1" x14ac:dyDescent="0.2">
      <c r="A333" s="171" t="s">
        <v>452</v>
      </c>
      <c r="B333" s="231">
        <v>43768</v>
      </c>
      <c r="C333" s="171" t="s">
        <v>432</v>
      </c>
      <c r="D333" s="171" t="s">
        <v>210</v>
      </c>
      <c r="E333" s="178" t="s">
        <v>211</v>
      </c>
      <c r="F333" s="232">
        <v>14.43</v>
      </c>
      <c r="G333" s="171" t="s">
        <v>467</v>
      </c>
      <c r="H333" s="169">
        <v>43736</v>
      </c>
      <c r="I333" t="s">
        <v>460</v>
      </c>
      <c r="J333" s="170" t="s">
        <v>455</v>
      </c>
      <c r="K333" t="s">
        <v>186</v>
      </c>
      <c r="N333" t="s">
        <v>810</v>
      </c>
    </row>
    <row r="334" spans="1:14" hidden="1" x14ac:dyDescent="0.2">
      <c r="A334" s="171" t="s">
        <v>431</v>
      </c>
      <c r="B334" s="231">
        <v>43767</v>
      </c>
      <c r="C334" s="171" t="s">
        <v>432</v>
      </c>
      <c r="D334" s="171" t="s">
        <v>205</v>
      </c>
      <c r="E334" s="178" t="s">
        <v>206</v>
      </c>
      <c r="F334" s="232">
        <v>544.47</v>
      </c>
      <c r="G334" s="171" t="s">
        <v>468</v>
      </c>
      <c r="H334" s="169">
        <v>43745</v>
      </c>
      <c r="I334" t="s">
        <v>410</v>
      </c>
      <c r="J334" s="170" t="s">
        <v>174</v>
      </c>
      <c r="K334" t="s">
        <v>965</v>
      </c>
      <c r="N334" t="s">
        <v>810</v>
      </c>
    </row>
    <row r="335" spans="1:14" hidden="1" x14ac:dyDescent="0.2">
      <c r="A335" s="171" t="s">
        <v>431</v>
      </c>
      <c r="B335" s="231">
        <v>43767</v>
      </c>
      <c r="C335" s="171" t="s">
        <v>432</v>
      </c>
      <c r="D335" s="171" t="s">
        <v>205</v>
      </c>
      <c r="E335" s="178" t="s">
        <v>206</v>
      </c>
      <c r="F335" s="232">
        <v>210.36</v>
      </c>
      <c r="G335" s="171" t="s">
        <v>469</v>
      </c>
      <c r="H335" s="169">
        <v>43745</v>
      </c>
      <c r="I335" t="s">
        <v>410</v>
      </c>
      <c r="J335" s="170" t="s">
        <v>174</v>
      </c>
      <c r="K335" t="s">
        <v>965</v>
      </c>
      <c r="N335" t="s">
        <v>810</v>
      </c>
    </row>
    <row r="336" spans="1:14" hidden="1" x14ac:dyDescent="0.2">
      <c r="A336" s="227" t="s">
        <v>470</v>
      </c>
      <c r="B336" s="228">
        <v>43796</v>
      </c>
      <c r="C336" s="229">
        <v>5</v>
      </c>
      <c r="D336" s="227" t="s">
        <v>205</v>
      </c>
      <c r="E336" s="178" t="s">
        <v>206</v>
      </c>
      <c r="F336" s="230">
        <v>277.14</v>
      </c>
      <c r="G336" s="227" t="s">
        <v>471</v>
      </c>
      <c r="H336" s="169">
        <v>43745</v>
      </c>
      <c r="I336" t="s">
        <v>410</v>
      </c>
      <c r="J336" s="170" t="s">
        <v>174</v>
      </c>
      <c r="K336" t="s">
        <v>965</v>
      </c>
      <c r="N336" t="s">
        <v>810</v>
      </c>
    </row>
    <row r="337" spans="1:14" hidden="1" x14ac:dyDescent="0.2">
      <c r="A337" s="227" t="s">
        <v>470</v>
      </c>
      <c r="B337" s="228">
        <v>43796</v>
      </c>
      <c r="C337" s="229">
        <v>5</v>
      </c>
      <c r="D337" s="227" t="s">
        <v>210</v>
      </c>
      <c r="E337" s="178" t="s">
        <v>211</v>
      </c>
      <c r="F337" s="230">
        <v>21.35</v>
      </c>
      <c r="G337" s="227" t="s">
        <v>472</v>
      </c>
      <c r="H337" s="169">
        <v>43745</v>
      </c>
      <c r="I337" t="s">
        <v>410</v>
      </c>
      <c r="J337" s="170" t="s">
        <v>174</v>
      </c>
      <c r="K337" t="s">
        <v>965</v>
      </c>
      <c r="N337" t="s">
        <v>810</v>
      </c>
    </row>
    <row r="338" spans="1:14" hidden="1" x14ac:dyDescent="0.2">
      <c r="A338" s="227" t="s">
        <v>470</v>
      </c>
      <c r="B338" s="228">
        <v>43796</v>
      </c>
      <c r="C338" s="229">
        <v>5</v>
      </c>
      <c r="D338" s="227" t="s">
        <v>210</v>
      </c>
      <c r="E338" s="178" t="s">
        <v>211</v>
      </c>
      <c r="F338" s="230">
        <v>30</v>
      </c>
      <c r="G338" s="227" t="s">
        <v>472</v>
      </c>
      <c r="H338" s="169">
        <v>43745</v>
      </c>
      <c r="I338" t="s">
        <v>410</v>
      </c>
      <c r="J338" s="170" t="s">
        <v>174</v>
      </c>
      <c r="K338" t="s">
        <v>965</v>
      </c>
      <c r="N338" t="s">
        <v>810</v>
      </c>
    </row>
    <row r="339" spans="1:14" hidden="1" x14ac:dyDescent="0.2">
      <c r="A339" s="171" t="s">
        <v>431</v>
      </c>
      <c r="B339" s="231">
        <v>43767</v>
      </c>
      <c r="C339" s="171" t="s">
        <v>432</v>
      </c>
      <c r="D339" s="171" t="s">
        <v>210</v>
      </c>
      <c r="E339" s="178" t="s">
        <v>211</v>
      </c>
      <c r="F339" s="232">
        <v>135.65</v>
      </c>
      <c r="G339" s="171" t="s">
        <v>473</v>
      </c>
      <c r="H339" s="169">
        <v>43746</v>
      </c>
      <c r="I339" t="s">
        <v>474</v>
      </c>
      <c r="J339" t="s">
        <v>174</v>
      </c>
      <c r="K339" t="s">
        <v>177</v>
      </c>
      <c r="N339" t="s">
        <v>810</v>
      </c>
    </row>
    <row r="340" spans="1:14" hidden="1" x14ac:dyDescent="0.2">
      <c r="A340" s="171" t="s">
        <v>431</v>
      </c>
      <c r="B340" s="231">
        <v>43767</v>
      </c>
      <c r="C340" s="171" t="s">
        <v>432</v>
      </c>
      <c r="D340" s="171" t="s">
        <v>210</v>
      </c>
      <c r="E340" s="178" t="s">
        <v>211</v>
      </c>
      <c r="F340" s="232">
        <v>21.74</v>
      </c>
      <c r="G340" s="171" t="s">
        <v>475</v>
      </c>
      <c r="H340" s="169">
        <v>43746</v>
      </c>
      <c r="I340" t="s">
        <v>474</v>
      </c>
      <c r="J340" s="170" t="s">
        <v>214</v>
      </c>
      <c r="K340" t="s">
        <v>177</v>
      </c>
      <c r="N340" t="s">
        <v>810</v>
      </c>
    </row>
    <row r="341" spans="1:14" hidden="1" x14ac:dyDescent="0.2">
      <c r="A341" s="171" t="s">
        <v>431</v>
      </c>
      <c r="B341" s="231">
        <v>43767</v>
      </c>
      <c r="C341" s="171" t="s">
        <v>432</v>
      </c>
      <c r="D341" s="171" t="s">
        <v>210</v>
      </c>
      <c r="E341" s="178" t="s">
        <v>211</v>
      </c>
      <c r="F341" s="232">
        <v>30</v>
      </c>
      <c r="G341" s="171" t="s">
        <v>476</v>
      </c>
      <c r="H341" s="169">
        <v>43746</v>
      </c>
      <c r="I341" t="s">
        <v>474</v>
      </c>
      <c r="J341" s="170" t="s">
        <v>214</v>
      </c>
      <c r="K341" t="s">
        <v>177</v>
      </c>
      <c r="N341" t="s">
        <v>810</v>
      </c>
    </row>
    <row r="342" spans="1:14" hidden="1" x14ac:dyDescent="0.2">
      <c r="A342" s="171" t="s">
        <v>431</v>
      </c>
      <c r="B342" s="231">
        <v>43767</v>
      </c>
      <c r="C342" s="171" t="s">
        <v>432</v>
      </c>
      <c r="D342" s="171" t="s">
        <v>210</v>
      </c>
      <c r="E342" s="178" t="s">
        <v>211</v>
      </c>
      <c r="F342" s="232">
        <v>30</v>
      </c>
      <c r="G342" s="171" t="s">
        <v>476</v>
      </c>
      <c r="H342" s="169">
        <v>43746</v>
      </c>
      <c r="I342" t="s">
        <v>474</v>
      </c>
      <c r="J342" s="170" t="s">
        <v>214</v>
      </c>
      <c r="K342" t="s">
        <v>177</v>
      </c>
      <c r="N342" t="s">
        <v>810</v>
      </c>
    </row>
    <row r="343" spans="1:14" hidden="1" x14ac:dyDescent="0.2">
      <c r="A343" s="171" t="s">
        <v>431</v>
      </c>
      <c r="B343" s="231">
        <v>43767</v>
      </c>
      <c r="C343" s="171" t="s">
        <v>432</v>
      </c>
      <c r="D343" s="171" t="s">
        <v>210</v>
      </c>
      <c r="E343" s="178" t="s">
        <v>211</v>
      </c>
      <c r="F343" s="232">
        <v>10</v>
      </c>
      <c r="G343" s="171" t="s">
        <v>476</v>
      </c>
      <c r="H343" s="169">
        <v>43746</v>
      </c>
      <c r="I343" t="s">
        <v>474</v>
      </c>
      <c r="J343" s="170" t="s">
        <v>214</v>
      </c>
      <c r="K343" t="s">
        <v>177</v>
      </c>
      <c r="N343" t="s">
        <v>810</v>
      </c>
    </row>
    <row r="344" spans="1:14" hidden="1" x14ac:dyDescent="0.2">
      <c r="A344" s="171" t="s">
        <v>431</v>
      </c>
      <c r="B344" s="231">
        <v>43767</v>
      </c>
      <c r="C344" s="171" t="s">
        <v>432</v>
      </c>
      <c r="D344" s="171" t="s">
        <v>210</v>
      </c>
      <c r="E344" s="178" t="s">
        <v>211</v>
      </c>
      <c r="F344" s="232">
        <v>84</v>
      </c>
      <c r="G344" s="171" t="s">
        <v>477</v>
      </c>
      <c r="H344" s="169">
        <v>43746</v>
      </c>
      <c r="I344" t="s">
        <v>474</v>
      </c>
      <c r="J344" s="170" t="s">
        <v>214</v>
      </c>
      <c r="K344" t="s">
        <v>177</v>
      </c>
      <c r="N344" t="s">
        <v>810</v>
      </c>
    </row>
    <row r="345" spans="1:14" hidden="1" x14ac:dyDescent="0.2">
      <c r="A345" s="171" t="s">
        <v>431</v>
      </c>
      <c r="B345" s="231">
        <v>43767</v>
      </c>
      <c r="C345" s="171" t="s">
        <v>432</v>
      </c>
      <c r="D345" s="171" t="s">
        <v>210</v>
      </c>
      <c r="E345" s="178" t="s">
        <v>211</v>
      </c>
      <c r="F345" s="232">
        <v>7.5</v>
      </c>
      <c r="G345" s="171" t="s">
        <v>478</v>
      </c>
      <c r="H345" s="169">
        <v>43746</v>
      </c>
      <c r="I345" t="s">
        <v>474</v>
      </c>
      <c r="J345" s="170" t="s">
        <v>214</v>
      </c>
      <c r="K345" t="s">
        <v>177</v>
      </c>
      <c r="N345" t="s">
        <v>810</v>
      </c>
    </row>
    <row r="346" spans="1:14" hidden="1" x14ac:dyDescent="0.2">
      <c r="A346" s="171" t="s">
        <v>431</v>
      </c>
      <c r="B346" s="231">
        <v>43767</v>
      </c>
      <c r="C346" s="171" t="s">
        <v>432</v>
      </c>
      <c r="D346" s="171" t="s">
        <v>210</v>
      </c>
      <c r="E346" s="178" t="s">
        <v>211</v>
      </c>
      <c r="F346" s="232">
        <v>7.5</v>
      </c>
      <c r="G346" s="171" t="s">
        <v>478</v>
      </c>
      <c r="H346" s="169">
        <v>43746</v>
      </c>
      <c r="I346" t="s">
        <v>474</v>
      </c>
      <c r="J346" s="170" t="s">
        <v>214</v>
      </c>
      <c r="K346" t="s">
        <v>177</v>
      </c>
      <c r="N346" t="s">
        <v>810</v>
      </c>
    </row>
    <row r="347" spans="1:14" hidden="1" x14ac:dyDescent="0.2">
      <c r="A347" s="171" t="s">
        <v>431</v>
      </c>
      <c r="B347" s="231">
        <v>43767</v>
      </c>
      <c r="C347" s="171" t="s">
        <v>432</v>
      </c>
      <c r="D347" s="171" t="s">
        <v>210</v>
      </c>
      <c r="E347" s="178" t="s">
        <v>211</v>
      </c>
      <c r="F347" s="232">
        <v>1.26</v>
      </c>
      <c r="G347" s="171" t="s">
        <v>479</v>
      </c>
      <c r="H347" s="169">
        <v>43746</v>
      </c>
      <c r="I347" t="s">
        <v>474</v>
      </c>
      <c r="J347" s="170" t="s">
        <v>214</v>
      </c>
      <c r="K347" t="s">
        <v>177</v>
      </c>
      <c r="N347" t="s">
        <v>810</v>
      </c>
    </row>
    <row r="348" spans="1:14" hidden="1" x14ac:dyDescent="0.2">
      <c r="A348" s="171" t="s">
        <v>431</v>
      </c>
      <c r="B348" s="231">
        <v>43767</v>
      </c>
      <c r="C348" s="171" t="s">
        <v>432</v>
      </c>
      <c r="D348" s="171" t="s">
        <v>210</v>
      </c>
      <c r="E348" s="178" t="s">
        <v>211</v>
      </c>
      <c r="F348" s="232">
        <v>25</v>
      </c>
      <c r="G348" s="171" t="s">
        <v>480</v>
      </c>
      <c r="H348" s="169">
        <v>43746</v>
      </c>
      <c r="I348" t="s">
        <v>474</v>
      </c>
      <c r="J348" s="170" t="s">
        <v>214</v>
      </c>
      <c r="K348" t="s">
        <v>177</v>
      </c>
      <c r="N348" t="s">
        <v>810</v>
      </c>
    </row>
    <row r="349" spans="1:14" hidden="1" x14ac:dyDescent="0.2">
      <c r="A349" s="171" t="s">
        <v>444</v>
      </c>
      <c r="B349" s="231">
        <v>43767</v>
      </c>
      <c r="C349" s="171" t="s">
        <v>432</v>
      </c>
      <c r="D349" s="171" t="s">
        <v>210</v>
      </c>
      <c r="E349" s="178" t="s">
        <v>211</v>
      </c>
      <c r="F349" s="232">
        <v>0.5</v>
      </c>
      <c r="G349" s="171" t="s">
        <v>476</v>
      </c>
      <c r="H349" s="169">
        <v>43746</v>
      </c>
      <c r="I349" t="s">
        <v>474</v>
      </c>
      <c r="J349" s="170" t="s">
        <v>214</v>
      </c>
      <c r="K349" t="s">
        <v>177</v>
      </c>
      <c r="N349" t="s">
        <v>810</v>
      </c>
    </row>
    <row r="350" spans="1:14" hidden="1" x14ac:dyDescent="0.2">
      <c r="A350" s="171" t="s">
        <v>444</v>
      </c>
      <c r="B350" s="231">
        <v>43767</v>
      </c>
      <c r="C350" s="171" t="s">
        <v>432</v>
      </c>
      <c r="D350" s="171" t="s">
        <v>210</v>
      </c>
      <c r="E350" s="178" t="s">
        <v>211</v>
      </c>
      <c r="F350" s="232">
        <v>0.5</v>
      </c>
      <c r="G350" s="171" t="s">
        <v>476</v>
      </c>
      <c r="H350" s="169">
        <v>43746</v>
      </c>
      <c r="I350" t="s">
        <v>474</v>
      </c>
      <c r="J350" s="170" t="s">
        <v>214</v>
      </c>
      <c r="K350" t="s">
        <v>177</v>
      </c>
      <c r="N350" t="s">
        <v>810</v>
      </c>
    </row>
    <row r="351" spans="1:14" hidden="1" x14ac:dyDescent="0.2">
      <c r="A351" s="171" t="s">
        <v>444</v>
      </c>
      <c r="B351" s="231">
        <v>43767</v>
      </c>
      <c r="C351" s="171" t="s">
        <v>432</v>
      </c>
      <c r="D351" s="171" t="s">
        <v>210</v>
      </c>
      <c r="E351" s="178" t="s">
        <v>211</v>
      </c>
      <c r="F351" s="232">
        <v>0.5</v>
      </c>
      <c r="G351" s="171" t="s">
        <v>476</v>
      </c>
      <c r="H351" s="169">
        <v>43746</v>
      </c>
      <c r="I351" t="s">
        <v>474</v>
      </c>
      <c r="J351" s="170" t="s">
        <v>214</v>
      </c>
      <c r="K351" t="s">
        <v>177</v>
      </c>
      <c r="N351" t="s">
        <v>810</v>
      </c>
    </row>
    <row r="352" spans="1:14" hidden="1" x14ac:dyDescent="0.2">
      <c r="A352" s="171" t="s">
        <v>444</v>
      </c>
      <c r="B352" s="231">
        <v>43767</v>
      </c>
      <c r="C352" s="171" t="s">
        <v>432</v>
      </c>
      <c r="D352" s="171" t="s">
        <v>210</v>
      </c>
      <c r="E352" s="178" t="s">
        <v>211</v>
      </c>
      <c r="F352" s="232">
        <v>0.5</v>
      </c>
      <c r="G352" s="171" t="s">
        <v>476</v>
      </c>
      <c r="H352" s="169">
        <v>43746</v>
      </c>
      <c r="I352" t="s">
        <v>474</v>
      </c>
      <c r="J352" s="170" t="s">
        <v>214</v>
      </c>
      <c r="K352" t="s">
        <v>177</v>
      </c>
      <c r="N352" t="s">
        <v>810</v>
      </c>
    </row>
    <row r="353" spans="1:14" hidden="1" x14ac:dyDescent="0.2">
      <c r="A353" s="171" t="s">
        <v>431</v>
      </c>
      <c r="B353" s="231">
        <v>43767</v>
      </c>
      <c r="C353" s="171" t="s">
        <v>432</v>
      </c>
      <c r="D353" s="171" t="s">
        <v>205</v>
      </c>
      <c r="E353" s="178" t="s">
        <v>206</v>
      </c>
      <c r="F353" s="232">
        <v>153.6</v>
      </c>
      <c r="G353" s="171" t="s">
        <v>402</v>
      </c>
      <c r="H353" s="169">
        <v>43749</v>
      </c>
      <c r="I353" t="s">
        <v>403</v>
      </c>
      <c r="J353" s="170" t="s">
        <v>174</v>
      </c>
      <c r="K353" t="s">
        <v>404</v>
      </c>
      <c r="N353" t="s">
        <v>810</v>
      </c>
    </row>
    <row r="354" spans="1:14" hidden="1" x14ac:dyDescent="0.2">
      <c r="A354" s="171" t="s">
        <v>431</v>
      </c>
      <c r="B354" s="231">
        <v>43767</v>
      </c>
      <c r="C354" s="171" t="s">
        <v>432</v>
      </c>
      <c r="D354" s="171" t="s">
        <v>210</v>
      </c>
      <c r="E354" s="178" t="s">
        <v>211</v>
      </c>
      <c r="F354" s="232">
        <v>10</v>
      </c>
      <c r="G354" s="171" t="s">
        <v>406</v>
      </c>
      <c r="H354" s="169">
        <v>43749</v>
      </c>
      <c r="I354" t="s">
        <v>403</v>
      </c>
      <c r="J354" s="170" t="s">
        <v>214</v>
      </c>
      <c r="K354" t="s">
        <v>404</v>
      </c>
      <c r="N354" t="s">
        <v>810</v>
      </c>
    </row>
    <row r="355" spans="1:14" hidden="1" x14ac:dyDescent="0.2">
      <c r="A355" s="227" t="s">
        <v>481</v>
      </c>
      <c r="B355" s="228">
        <v>43789</v>
      </c>
      <c r="C355" s="229">
        <v>5</v>
      </c>
      <c r="D355" s="227" t="s">
        <v>210</v>
      </c>
      <c r="E355" s="178" t="s">
        <v>211</v>
      </c>
      <c r="F355" s="230">
        <v>99.42</v>
      </c>
      <c r="G355" s="227" t="s">
        <v>482</v>
      </c>
      <c r="H355" s="169">
        <v>43749</v>
      </c>
      <c r="I355" t="s">
        <v>403</v>
      </c>
      <c r="J355" t="s">
        <v>483</v>
      </c>
      <c r="K355" t="s">
        <v>404</v>
      </c>
      <c r="N355" t="s">
        <v>810</v>
      </c>
    </row>
    <row r="356" spans="1:14" hidden="1" x14ac:dyDescent="0.2">
      <c r="A356" s="171" t="s">
        <v>452</v>
      </c>
      <c r="B356" s="231">
        <v>43768</v>
      </c>
      <c r="C356" s="171" t="s">
        <v>432</v>
      </c>
      <c r="D356" s="171" t="s">
        <v>210</v>
      </c>
      <c r="E356" s="178" t="s">
        <v>211</v>
      </c>
      <c r="F356" s="232">
        <v>29.01</v>
      </c>
      <c r="G356" s="171" t="s">
        <v>484</v>
      </c>
      <c r="H356" s="169">
        <v>43753</v>
      </c>
      <c r="I356" t="s">
        <v>434</v>
      </c>
      <c r="J356" s="170" t="s">
        <v>455</v>
      </c>
      <c r="K356" t="s">
        <v>170</v>
      </c>
      <c r="N356" t="s">
        <v>810</v>
      </c>
    </row>
    <row r="357" spans="1:14" hidden="1" x14ac:dyDescent="0.2">
      <c r="A357" s="171" t="s">
        <v>452</v>
      </c>
      <c r="B357" s="231">
        <v>43768</v>
      </c>
      <c r="C357" s="171" t="s">
        <v>432</v>
      </c>
      <c r="D357" s="171" t="s">
        <v>210</v>
      </c>
      <c r="E357" s="178" t="s">
        <v>211</v>
      </c>
      <c r="F357" s="232">
        <v>16.760000000000002</v>
      </c>
      <c r="G357" s="171" t="s">
        <v>485</v>
      </c>
      <c r="H357" s="169">
        <v>43753</v>
      </c>
      <c r="I357" t="s">
        <v>497</v>
      </c>
      <c r="J357" s="170" t="s">
        <v>455</v>
      </c>
      <c r="K357" t="s">
        <v>177</v>
      </c>
      <c r="N357" t="s">
        <v>810</v>
      </c>
    </row>
    <row r="358" spans="1:14" hidden="1" x14ac:dyDescent="0.2">
      <c r="A358" s="171" t="s">
        <v>486</v>
      </c>
      <c r="B358" s="231">
        <v>43767</v>
      </c>
      <c r="C358" s="171" t="s">
        <v>432</v>
      </c>
      <c r="D358" s="171" t="s">
        <v>205</v>
      </c>
      <c r="E358" s="178" t="s">
        <v>206</v>
      </c>
      <c r="F358" s="232">
        <v>399.63</v>
      </c>
      <c r="G358" s="171" t="s">
        <v>487</v>
      </c>
      <c r="H358" s="169">
        <v>43754</v>
      </c>
      <c r="I358" t="s">
        <v>434</v>
      </c>
      <c r="J358" t="s">
        <v>174</v>
      </c>
      <c r="K358" t="s">
        <v>966</v>
      </c>
      <c r="N358" t="s">
        <v>810</v>
      </c>
    </row>
    <row r="359" spans="1:14" hidden="1" x14ac:dyDescent="0.2">
      <c r="A359" s="171" t="s">
        <v>431</v>
      </c>
      <c r="B359" s="231">
        <v>43767</v>
      </c>
      <c r="C359" s="171" t="s">
        <v>432</v>
      </c>
      <c r="D359" s="171" t="s">
        <v>205</v>
      </c>
      <c r="E359" s="178" t="s">
        <v>206</v>
      </c>
      <c r="F359" s="232">
        <v>897.51</v>
      </c>
      <c r="G359" s="171" t="s">
        <v>488</v>
      </c>
      <c r="H359" s="169">
        <v>43754</v>
      </c>
      <c r="I359" t="s">
        <v>434</v>
      </c>
      <c r="J359" t="s">
        <v>174</v>
      </c>
      <c r="K359" t="s">
        <v>966</v>
      </c>
      <c r="N359" t="s">
        <v>810</v>
      </c>
    </row>
    <row r="360" spans="1:14" hidden="1" x14ac:dyDescent="0.2">
      <c r="A360" s="171" t="s">
        <v>486</v>
      </c>
      <c r="B360" s="231">
        <v>43767</v>
      </c>
      <c r="C360" s="171" t="s">
        <v>432</v>
      </c>
      <c r="D360" s="171" t="s">
        <v>210</v>
      </c>
      <c r="E360" s="178" t="s">
        <v>211</v>
      </c>
      <c r="F360" s="232">
        <v>5.85</v>
      </c>
      <c r="G360" s="171" t="s">
        <v>433</v>
      </c>
      <c r="H360" s="169">
        <v>43754</v>
      </c>
      <c r="I360" t="s">
        <v>434</v>
      </c>
      <c r="J360" s="170" t="s">
        <v>214</v>
      </c>
      <c r="K360" t="s">
        <v>966</v>
      </c>
      <c r="N360" t="s">
        <v>810</v>
      </c>
    </row>
    <row r="361" spans="1:14" hidden="1" x14ac:dyDescent="0.2">
      <c r="A361" s="233" t="s">
        <v>489</v>
      </c>
      <c r="B361" s="234">
        <v>43797</v>
      </c>
      <c r="C361" s="235">
        <v>5</v>
      </c>
      <c r="D361" s="233" t="s">
        <v>210</v>
      </c>
      <c r="E361" s="178" t="s">
        <v>211</v>
      </c>
      <c r="F361" s="236">
        <v>18.36</v>
      </c>
      <c r="G361" s="233" t="s">
        <v>490</v>
      </c>
      <c r="H361" s="169">
        <v>43754</v>
      </c>
      <c r="I361" t="s">
        <v>497</v>
      </c>
      <c r="J361" s="170" t="s">
        <v>173</v>
      </c>
      <c r="K361" t="s">
        <v>170</v>
      </c>
      <c r="N361" t="s">
        <v>810</v>
      </c>
    </row>
    <row r="362" spans="1:14" hidden="1" x14ac:dyDescent="0.2">
      <c r="A362" s="219" t="s">
        <v>431</v>
      </c>
      <c r="B362" s="220">
        <v>43767</v>
      </c>
      <c r="C362" s="219" t="s">
        <v>432</v>
      </c>
      <c r="D362" s="219" t="s">
        <v>205</v>
      </c>
      <c r="E362" s="221" t="s">
        <v>206</v>
      </c>
      <c r="F362" s="222">
        <v>277.14</v>
      </c>
      <c r="G362" s="219" t="s">
        <v>491</v>
      </c>
      <c r="H362" s="169">
        <v>43755</v>
      </c>
      <c r="I362" t="s">
        <v>434</v>
      </c>
      <c r="J362" t="s">
        <v>174</v>
      </c>
      <c r="K362" t="s">
        <v>966</v>
      </c>
      <c r="N362" t="s">
        <v>810</v>
      </c>
    </row>
    <row r="363" spans="1:14" hidden="1" x14ac:dyDescent="0.2">
      <c r="A363" s="219" t="s">
        <v>431</v>
      </c>
      <c r="B363" s="220">
        <v>43767</v>
      </c>
      <c r="C363" s="219" t="s">
        <v>432</v>
      </c>
      <c r="D363" s="219" t="s">
        <v>210</v>
      </c>
      <c r="E363" s="221" t="s">
        <v>211</v>
      </c>
      <c r="F363" s="222">
        <v>21.35</v>
      </c>
      <c r="G363" s="219" t="s">
        <v>492</v>
      </c>
      <c r="H363" s="169">
        <v>43755</v>
      </c>
      <c r="I363" t="s">
        <v>434</v>
      </c>
      <c r="J363" s="170" t="s">
        <v>214</v>
      </c>
      <c r="K363" t="s">
        <v>966</v>
      </c>
      <c r="N363" t="s">
        <v>810</v>
      </c>
    </row>
    <row r="364" spans="1:14" hidden="1" x14ac:dyDescent="0.2">
      <c r="A364" s="219" t="s">
        <v>431</v>
      </c>
      <c r="B364" s="220">
        <v>43767</v>
      </c>
      <c r="C364" s="219" t="s">
        <v>432</v>
      </c>
      <c r="D364" s="219" t="s">
        <v>210</v>
      </c>
      <c r="E364" s="221" t="s">
        <v>211</v>
      </c>
      <c r="F364" s="222">
        <v>10</v>
      </c>
      <c r="G364" s="219" t="s">
        <v>492</v>
      </c>
      <c r="H364" s="169">
        <v>43755</v>
      </c>
      <c r="I364" t="s">
        <v>434</v>
      </c>
      <c r="J364" s="170" t="s">
        <v>214</v>
      </c>
      <c r="K364" t="s">
        <v>966</v>
      </c>
      <c r="N364" t="s">
        <v>810</v>
      </c>
    </row>
    <row r="365" spans="1:14" hidden="1" x14ac:dyDescent="0.2">
      <c r="A365" s="237" t="s">
        <v>481</v>
      </c>
      <c r="B365" s="238">
        <v>43789</v>
      </c>
      <c r="C365" s="239">
        <v>5</v>
      </c>
      <c r="D365" s="237" t="s">
        <v>250</v>
      </c>
      <c r="E365" s="221" t="s">
        <v>251</v>
      </c>
      <c r="F365" s="240">
        <v>46.09</v>
      </c>
      <c r="G365" s="237" t="s">
        <v>493</v>
      </c>
      <c r="H365" s="169">
        <v>43762</v>
      </c>
      <c r="I365" t="s">
        <v>494</v>
      </c>
      <c r="J365" t="s">
        <v>381</v>
      </c>
      <c r="K365" t="s">
        <v>171</v>
      </c>
      <c r="N365" t="s">
        <v>810</v>
      </c>
    </row>
    <row r="366" spans="1:14" x14ac:dyDescent="0.2">
      <c r="A366" s="219" t="s">
        <v>431</v>
      </c>
      <c r="B366" s="220">
        <v>43767</v>
      </c>
      <c r="C366" s="219" t="s">
        <v>432</v>
      </c>
      <c r="D366" s="219" t="s">
        <v>205</v>
      </c>
      <c r="E366" s="221" t="s">
        <v>206</v>
      </c>
      <c r="F366" s="222">
        <v>228.51</v>
      </c>
      <c r="G366" s="219" t="s">
        <v>495</v>
      </c>
      <c r="H366" s="169">
        <v>43768</v>
      </c>
      <c r="I366" s="170" t="s">
        <v>235</v>
      </c>
      <c r="K366" t="s">
        <v>177</v>
      </c>
    </row>
    <row r="367" spans="1:14" hidden="1" x14ac:dyDescent="0.2">
      <c r="A367" s="219" t="s">
        <v>431</v>
      </c>
      <c r="B367" s="220">
        <v>43767</v>
      </c>
      <c r="C367" s="219" t="s">
        <v>432</v>
      </c>
      <c r="D367" s="219" t="s">
        <v>210</v>
      </c>
      <c r="E367" s="221" t="s">
        <v>211</v>
      </c>
      <c r="F367" s="222">
        <v>5.85</v>
      </c>
      <c r="G367" s="219" t="s">
        <v>496</v>
      </c>
      <c r="H367" s="169">
        <v>43768</v>
      </c>
      <c r="I367" t="s">
        <v>497</v>
      </c>
      <c r="J367" s="170" t="s">
        <v>214</v>
      </c>
      <c r="K367" t="s">
        <v>177</v>
      </c>
      <c r="N367" t="s">
        <v>810</v>
      </c>
    </row>
    <row r="368" spans="1:14" x14ac:dyDescent="0.2">
      <c r="A368" s="237" t="s">
        <v>498</v>
      </c>
      <c r="B368" s="238">
        <v>43796</v>
      </c>
      <c r="C368" s="239">
        <v>5</v>
      </c>
      <c r="D368" s="237" t="s">
        <v>205</v>
      </c>
      <c r="E368" s="221" t="s">
        <v>206</v>
      </c>
      <c r="F368" s="240">
        <v>-228.51</v>
      </c>
      <c r="G368" s="237" t="s">
        <v>495</v>
      </c>
      <c r="H368" s="169">
        <v>43768</v>
      </c>
      <c r="I368" s="170" t="s">
        <v>235</v>
      </c>
      <c r="J368" s="170"/>
      <c r="K368" t="s">
        <v>177</v>
      </c>
    </row>
    <row r="369" spans="1:14" hidden="1" x14ac:dyDescent="0.2">
      <c r="A369" s="237" t="s">
        <v>498</v>
      </c>
      <c r="B369" s="238">
        <v>43796</v>
      </c>
      <c r="C369" s="239">
        <v>5</v>
      </c>
      <c r="D369" s="237" t="s">
        <v>210</v>
      </c>
      <c r="E369" s="221" t="s">
        <v>211</v>
      </c>
      <c r="F369" s="240">
        <v>10</v>
      </c>
      <c r="G369" s="237" t="s">
        <v>496</v>
      </c>
      <c r="H369" s="169">
        <v>43768</v>
      </c>
      <c r="I369" t="s">
        <v>497</v>
      </c>
      <c r="J369" s="170" t="s">
        <v>214</v>
      </c>
      <c r="K369" t="s">
        <v>177</v>
      </c>
      <c r="N369" t="s">
        <v>810</v>
      </c>
    </row>
    <row r="370" spans="1:14" hidden="1" x14ac:dyDescent="0.2">
      <c r="A370" s="237" t="s">
        <v>499</v>
      </c>
      <c r="B370" s="238">
        <v>43797</v>
      </c>
      <c r="C370" s="239">
        <v>5</v>
      </c>
      <c r="D370" s="237" t="s">
        <v>210</v>
      </c>
      <c r="E370" s="221" t="s">
        <v>211</v>
      </c>
      <c r="F370" s="240">
        <v>10.82</v>
      </c>
      <c r="G370" s="237" t="s">
        <v>500</v>
      </c>
      <c r="H370" s="169">
        <v>43768</v>
      </c>
      <c r="I370" t="s">
        <v>497</v>
      </c>
      <c r="J370" s="170" t="s">
        <v>173</v>
      </c>
      <c r="K370" t="s">
        <v>177</v>
      </c>
      <c r="N370" t="s">
        <v>810</v>
      </c>
    </row>
    <row r="371" spans="1:14" hidden="1" x14ac:dyDescent="0.2">
      <c r="A371" s="237" t="s">
        <v>498</v>
      </c>
      <c r="B371" s="238">
        <v>43796</v>
      </c>
      <c r="C371" s="239">
        <v>5</v>
      </c>
      <c r="D371" s="237" t="s">
        <v>205</v>
      </c>
      <c r="E371" s="221" t="s">
        <v>206</v>
      </c>
      <c r="F371" s="240">
        <v>577.66</v>
      </c>
      <c r="G371" s="237" t="s">
        <v>501</v>
      </c>
      <c r="H371" s="169">
        <v>43769</v>
      </c>
      <c r="I371" t="s">
        <v>502</v>
      </c>
      <c r="J371" s="170" t="s">
        <v>214</v>
      </c>
      <c r="K371" t="s">
        <v>178</v>
      </c>
      <c r="N371" t="s">
        <v>810</v>
      </c>
    </row>
    <row r="372" spans="1:14" hidden="1" x14ac:dyDescent="0.2">
      <c r="A372" s="237" t="s">
        <v>498</v>
      </c>
      <c r="B372" s="238">
        <v>43796</v>
      </c>
      <c r="C372" s="239">
        <v>5</v>
      </c>
      <c r="D372" s="237" t="s">
        <v>210</v>
      </c>
      <c r="E372" s="221" t="s">
        <v>211</v>
      </c>
      <c r="F372" s="240">
        <v>16.850000000000001</v>
      </c>
      <c r="G372" s="237" t="s">
        <v>503</v>
      </c>
      <c r="H372" s="169">
        <v>43769</v>
      </c>
      <c r="I372" t="s">
        <v>502</v>
      </c>
      <c r="J372" s="170" t="s">
        <v>214</v>
      </c>
      <c r="K372" t="s">
        <v>178</v>
      </c>
      <c r="N372" t="s">
        <v>810</v>
      </c>
    </row>
    <row r="373" spans="1:14" hidden="1" x14ac:dyDescent="0.2">
      <c r="A373" s="237" t="s">
        <v>470</v>
      </c>
      <c r="B373" s="238">
        <v>43796</v>
      </c>
      <c r="C373" s="239">
        <v>5</v>
      </c>
      <c r="D373" s="237" t="s">
        <v>210</v>
      </c>
      <c r="E373" s="221" t="s">
        <v>211</v>
      </c>
      <c r="F373" s="240">
        <v>7.5</v>
      </c>
      <c r="G373" s="237" t="s">
        <v>504</v>
      </c>
      <c r="H373" s="169">
        <v>43769</v>
      </c>
      <c r="I373" t="s">
        <v>502</v>
      </c>
      <c r="J373" s="170" t="s">
        <v>214</v>
      </c>
      <c r="K373" t="s">
        <v>178</v>
      </c>
      <c r="N373" t="s">
        <v>810</v>
      </c>
    </row>
    <row r="374" spans="1:14" hidden="1" x14ac:dyDescent="0.2">
      <c r="A374" s="237" t="s">
        <v>470</v>
      </c>
      <c r="B374" s="238">
        <v>43796</v>
      </c>
      <c r="C374" s="239">
        <v>5</v>
      </c>
      <c r="D374" s="237" t="s">
        <v>210</v>
      </c>
      <c r="E374" s="221" t="s">
        <v>211</v>
      </c>
      <c r="F374" s="240">
        <v>156.13</v>
      </c>
      <c r="G374" s="237" t="s">
        <v>505</v>
      </c>
      <c r="H374" s="169">
        <v>43769</v>
      </c>
      <c r="I374" t="s">
        <v>502</v>
      </c>
      <c r="J374" s="170" t="s">
        <v>214</v>
      </c>
      <c r="K374" t="s">
        <v>178</v>
      </c>
      <c r="N374" t="s">
        <v>810</v>
      </c>
    </row>
    <row r="375" spans="1:14" hidden="1" x14ac:dyDescent="0.2">
      <c r="A375" s="237" t="s">
        <v>470</v>
      </c>
      <c r="B375" s="238">
        <v>43796</v>
      </c>
      <c r="C375" s="239">
        <v>5</v>
      </c>
      <c r="D375" s="237" t="s">
        <v>210</v>
      </c>
      <c r="E375" s="221" t="s">
        <v>211</v>
      </c>
      <c r="F375" s="240">
        <v>3.91</v>
      </c>
      <c r="G375" s="237" t="s">
        <v>506</v>
      </c>
      <c r="H375" s="169">
        <v>43769</v>
      </c>
      <c r="I375" t="s">
        <v>502</v>
      </c>
      <c r="J375" s="170" t="s">
        <v>214</v>
      </c>
      <c r="K375" t="s">
        <v>178</v>
      </c>
      <c r="N375" t="s">
        <v>810</v>
      </c>
    </row>
    <row r="376" spans="1:14" hidden="1" x14ac:dyDescent="0.2">
      <c r="A376" s="237" t="s">
        <v>439</v>
      </c>
      <c r="B376" s="238">
        <v>43796</v>
      </c>
      <c r="C376" s="239">
        <v>5</v>
      </c>
      <c r="D376" s="237" t="s">
        <v>210</v>
      </c>
      <c r="E376" s="221" t="s">
        <v>211</v>
      </c>
      <c r="F376" s="240">
        <v>0.5</v>
      </c>
      <c r="G376" s="237" t="s">
        <v>503</v>
      </c>
      <c r="H376" s="169">
        <v>43769</v>
      </c>
      <c r="I376" t="s">
        <v>502</v>
      </c>
      <c r="J376" s="170" t="s">
        <v>214</v>
      </c>
      <c r="K376" t="s">
        <v>178</v>
      </c>
      <c r="N376" t="s">
        <v>810</v>
      </c>
    </row>
    <row r="377" spans="1:14" hidden="1" x14ac:dyDescent="0.2">
      <c r="A377" s="237" t="s">
        <v>507</v>
      </c>
      <c r="B377" s="238">
        <v>43796</v>
      </c>
      <c r="C377" s="239">
        <v>5</v>
      </c>
      <c r="D377" s="237" t="s">
        <v>210</v>
      </c>
      <c r="E377" s="221" t="s">
        <v>211</v>
      </c>
      <c r="F377" s="240">
        <v>0.5</v>
      </c>
      <c r="G377" s="237" t="s">
        <v>503</v>
      </c>
      <c r="H377" s="169">
        <v>43769</v>
      </c>
      <c r="I377" t="s">
        <v>502</v>
      </c>
      <c r="J377" s="170" t="s">
        <v>214</v>
      </c>
      <c r="K377" t="s">
        <v>178</v>
      </c>
      <c r="N377" t="s">
        <v>810</v>
      </c>
    </row>
    <row r="378" spans="1:14" hidden="1" x14ac:dyDescent="0.2">
      <c r="A378" s="237" t="s">
        <v>499</v>
      </c>
      <c r="B378" s="238">
        <v>43797</v>
      </c>
      <c r="C378" s="239">
        <v>5</v>
      </c>
      <c r="D378" s="237" t="s">
        <v>210</v>
      </c>
      <c r="E378" s="221" t="s">
        <v>211</v>
      </c>
      <c r="F378" s="240">
        <v>32.090000000000003</v>
      </c>
      <c r="G378" s="237" t="s">
        <v>508</v>
      </c>
      <c r="H378" s="169">
        <v>43769</v>
      </c>
      <c r="I378" t="s">
        <v>497</v>
      </c>
      <c r="J378" s="170" t="s">
        <v>180</v>
      </c>
      <c r="K378" t="s">
        <v>177</v>
      </c>
      <c r="N378" t="s">
        <v>810</v>
      </c>
    </row>
    <row r="379" spans="1:14" hidden="1" x14ac:dyDescent="0.2">
      <c r="A379" s="237" t="s">
        <v>499</v>
      </c>
      <c r="B379" s="238">
        <v>43797</v>
      </c>
      <c r="C379" s="239">
        <v>5</v>
      </c>
      <c r="D379" s="237" t="s">
        <v>210</v>
      </c>
      <c r="E379" s="221" t="s">
        <v>211</v>
      </c>
      <c r="F379" s="240">
        <v>42.54</v>
      </c>
      <c r="G379" s="237" t="s">
        <v>509</v>
      </c>
      <c r="H379" s="169">
        <v>43769</v>
      </c>
      <c r="I379" t="s">
        <v>497</v>
      </c>
      <c r="J379" s="170" t="s">
        <v>173</v>
      </c>
      <c r="K379" t="s">
        <v>177</v>
      </c>
      <c r="N379" t="s">
        <v>810</v>
      </c>
    </row>
    <row r="380" spans="1:14" hidden="1" x14ac:dyDescent="0.2">
      <c r="A380" s="237" t="s">
        <v>499</v>
      </c>
      <c r="B380" s="238">
        <v>43797</v>
      </c>
      <c r="C380" s="239">
        <v>5</v>
      </c>
      <c r="D380" s="237" t="s">
        <v>210</v>
      </c>
      <c r="E380" s="221" t="s">
        <v>211</v>
      </c>
      <c r="F380" s="240">
        <v>50.07</v>
      </c>
      <c r="G380" s="237" t="s">
        <v>510</v>
      </c>
      <c r="H380" s="169">
        <v>43769</v>
      </c>
      <c r="I380" t="s">
        <v>497</v>
      </c>
      <c r="J380" s="170" t="s">
        <v>173</v>
      </c>
      <c r="K380" t="s">
        <v>177</v>
      </c>
      <c r="N380" t="s">
        <v>810</v>
      </c>
    </row>
    <row r="381" spans="1:14" hidden="1" x14ac:dyDescent="0.2">
      <c r="A381" s="219" t="s">
        <v>431</v>
      </c>
      <c r="B381" s="220">
        <v>43767</v>
      </c>
      <c r="C381" s="219" t="s">
        <v>432</v>
      </c>
      <c r="D381" s="219" t="s">
        <v>205</v>
      </c>
      <c r="E381" s="221" t="s">
        <v>206</v>
      </c>
      <c r="F381" s="222">
        <v>616.04999999999995</v>
      </c>
      <c r="G381" s="219" t="s">
        <v>511</v>
      </c>
      <c r="H381" s="169">
        <v>43770</v>
      </c>
      <c r="I381" t="s">
        <v>502</v>
      </c>
      <c r="J381" t="s">
        <v>174</v>
      </c>
      <c r="K381" t="s">
        <v>178</v>
      </c>
      <c r="N381" t="s">
        <v>810</v>
      </c>
    </row>
    <row r="382" spans="1:14" hidden="1" x14ac:dyDescent="0.2">
      <c r="A382" s="219" t="s">
        <v>431</v>
      </c>
      <c r="B382" s="220">
        <v>43767</v>
      </c>
      <c r="C382" s="219" t="s">
        <v>432</v>
      </c>
      <c r="D382" s="219" t="s">
        <v>210</v>
      </c>
      <c r="E382" s="221" t="s">
        <v>211</v>
      </c>
      <c r="F382" s="222">
        <v>5.85</v>
      </c>
      <c r="G382" s="219" t="s">
        <v>512</v>
      </c>
      <c r="H382" s="169">
        <v>43770</v>
      </c>
      <c r="I382" t="s">
        <v>502</v>
      </c>
      <c r="J382" s="170" t="s">
        <v>214</v>
      </c>
      <c r="K382" t="s">
        <v>178</v>
      </c>
      <c r="N382" t="s">
        <v>810</v>
      </c>
    </row>
    <row r="383" spans="1:14" hidden="1" x14ac:dyDescent="0.2">
      <c r="A383" s="237" t="s">
        <v>499</v>
      </c>
      <c r="B383" s="238">
        <v>43797</v>
      </c>
      <c r="C383" s="239">
        <v>5</v>
      </c>
      <c r="D383" s="237" t="s">
        <v>210</v>
      </c>
      <c r="E383" s="221" t="s">
        <v>211</v>
      </c>
      <c r="F383" s="240">
        <v>25.22</v>
      </c>
      <c r="G383" s="237" t="s">
        <v>513</v>
      </c>
      <c r="H383" s="169">
        <v>43770</v>
      </c>
      <c r="I383" t="s">
        <v>514</v>
      </c>
      <c r="J383" s="170" t="s">
        <v>180</v>
      </c>
      <c r="K383" t="s">
        <v>404</v>
      </c>
      <c r="N383" t="s">
        <v>810</v>
      </c>
    </row>
    <row r="384" spans="1:14" hidden="1" x14ac:dyDescent="0.2">
      <c r="A384" s="237" t="s">
        <v>499</v>
      </c>
      <c r="B384" s="238">
        <v>43797</v>
      </c>
      <c r="C384" s="239">
        <v>5</v>
      </c>
      <c r="D384" s="237" t="s">
        <v>210</v>
      </c>
      <c r="E384" s="221" t="s">
        <v>211</v>
      </c>
      <c r="F384" s="240">
        <v>26.42</v>
      </c>
      <c r="G384" s="237" t="s">
        <v>515</v>
      </c>
      <c r="H384" s="169">
        <v>43771</v>
      </c>
      <c r="I384" t="s">
        <v>514</v>
      </c>
      <c r="J384" s="170" t="s">
        <v>180</v>
      </c>
      <c r="K384" t="s">
        <v>404</v>
      </c>
      <c r="N384" t="s">
        <v>810</v>
      </c>
    </row>
    <row r="385" spans="1:14" hidden="1" x14ac:dyDescent="0.2">
      <c r="A385" s="237" t="s">
        <v>498</v>
      </c>
      <c r="B385" s="238">
        <v>43796</v>
      </c>
      <c r="C385" s="239">
        <v>5</v>
      </c>
      <c r="D385" s="237" t="s">
        <v>210</v>
      </c>
      <c r="E385" s="221" t="s">
        <v>211</v>
      </c>
      <c r="F385" s="240">
        <v>10</v>
      </c>
      <c r="G385" s="237" t="s">
        <v>516</v>
      </c>
      <c r="H385" s="169">
        <v>43772</v>
      </c>
      <c r="I385" t="s">
        <v>514</v>
      </c>
      <c r="J385" s="170" t="s">
        <v>180</v>
      </c>
      <c r="K385" t="s">
        <v>404</v>
      </c>
      <c r="N385" t="s">
        <v>810</v>
      </c>
    </row>
    <row r="386" spans="1:14" hidden="1" x14ac:dyDescent="0.2">
      <c r="A386" s="237" t="s">
        <v>470</v>
      </c>
      <c r="B386" s="238">
        <v>43796</v>
      </c>
      <c r="C386" s="239">
        <v>5</v>
      </c>
      <c r="D386" s="237" t="s">
        <v>210</v>
      </c>
      <c r="E386" s="221" t="s">
        <v>211</v>
      </c>
      <c r="F386" s="240">
        <v>30</v>
      </c>
      <c r="G386" s="237" t="s">
        <v>516</v>
      </c>
      <c r="H386" s="169">
        <v>43772</v>
      </c>
      <c r="I386" t="s">
        <v>514</v>
      </c>
      <c r="J386" s="170" t="s">
        <v>180</v>
      </c>
      <c r="K386" t="s">
        <v>404</v>
      </c>
      <c r="N386" t="s">
        <v>810</v>
      </c>
    </row>
    <row r="387" spans="1:14" hidden="1" x14ac:dyDescent="0.2">
      <c r="A387" s="237" t="s">
        <v>470</v>
      </c>
      <c r="B387" s="238">
        <v>43796</v>
      </c>
      <c r="C387" s="239">
        <v>5</v>
      </c>
      <c r="D387" s="237" t="s">
        <v>210</v>
      </c>
      <c r="E387" s="221" t="s">
        <v>211</v>
      </c>
      <c r="F387" s="240">
        <v>10</v>
      </c>
      <c r="G387" s="237" t="s">
        <v>516</v>
      </c>
      <c r="H387" s="169">
        <v>43772</v>
      </c>
      <c r="I387" t="s">
        <v>514</v>
      </c>
      <c r="J387" s="170" t="s">
        <v>180</v>
      </c>
      <c r="K387" t="s">
        <v>404</v>
      </c>
      <c r="N387" t="s">
        <v>810</v>
      </c>
    </row>
    <row r="388" spans="1:14" hidden="1" x14ac:dyDescent="0.2">
      <c r="A388" s="237" t="s">
        <v>499</v>
      </c>
      <c r="B388" s="238">
        <v>43797</v>
      </c>
      <c r="C388" s="239">
        <v>5</v>
      </c>
      <c r="D388" s="237" t="s">
        <v>210</v>
      </c>
      <c r="E388" s="221" t="s">
        <v>211</v>
      </c>
      <c r="F388" s="240">
        <v>19.86</v>
      </c>
      <c r="G388" s="237" t="s">
        <v>517</v>
      </c>
      <c r="H388" s="169">
        <v>43772</v>
      </c>
      <c r="I388" t="s">
        <v>518</v>
      </c>
      <c r="J388" s="170" t="s">
        <v>173</v>
      </c>
      <c r="K388" t="s">
        <v>171</v>
      </c>
      <c r="N388" t="s">
        <v>810</v>
      </c>
    </row>
    <row r="389" spans="1:14" hidden="1" x14ac:dyDescent="0.2">
      <c r="A389" s="237" t="s">
        <v>499</v>
      </c>
      <c r="B389" s="238">
        <v>43797</v>
      </c>
      <c r="C389" s="239">
        <v>5</v>
      </c>
      <c r="D389" s="237" t="s">
        <v>210</v>
      </c>
      <c r="E389" s="221" t="s">
        <v>211</v>
      </c>
      <c r="F389" s="240">
        <v>25.83</v>
      </c>
      <c r="G389" s="237" t="s">
        <v>519</v>
      </c>
      <c r="H389" s="169">
        <v>43774</v>
      </c>
      <c r="I389" t="s">
        <v>520</v>
      </c>
      <c r="J389" s="170" t="s">
        <v>173</v>
      </c>
      <c r="K389" t="s">
        <v>171</v>
      </c>
      <c r="N389" t="s">
        <v>810</v>
      </c>
    </row>
    <row r="390" spans="1:14" hidden="1" x14ac:dyDescent="0.2">
      <c r="A390" s="237" t="s">
        <v>499</v>
      </c>
      <c r="B390" s="238">
        <v>43797</v>
      </c>
      <c r="C390" s="239">
        <v>5</v>
      </c>
      <c r="D390" s="237" t="s">
        <v>250</v>
      </c>
      <c r="E390" s="221" t="s">
        <v>251</v>
      </c>
      <c r="F390" s="240">
        <v>23.04</v>
      </c>
      <c r="G390" s="237" t="s">
        <v>521</v>
      </c>
      <c r="H390" s="169">
        <v>43776</v>
      </c>
      <c r="I390" t="s">
        <v>522</v>
      </c>
      <c r="J390" t="s">
        <v>381</v>
      </c>
      <c r="K390" t="s">
        <v>171</v>
      </c>
      <c r="L390" s="170" t="s">
        <v>254</v>
      </c>
      <c r="M390" s="170" t="s">
        <v>523</v>
      </c>
      <c r="N390" t="s">
        <v>810</v>
      </c>
    </row>
    <row r="391" spans="1:14" hidden="1" x14ac:dyDescent="0.2">
      <c r="A391" s="237" t="s">
        <v>499</v>
      </c>
      <c r="B391" s="238">
        <v>43797</v>
      </c>
      <c r="C391" s="239">
        <v>5</v>
      </c>
      <c r="D391" s="237" t="s">
        <v>250</v>
      </c>
      <c r="E391" s="221" t="s">
        <v>251</v>
      </c>
      <c r="F391" s="240">
        <v>40</v>
      </c>
      <c r="G391" s="237" t="s">
        <v>524</v>
      </c>
      <c r="H391" s="169">
        <v>43776</v>
      </c>
      <c r="I391" t="s">
        <v>525</v>
      </c>
      <c r="J391" t="s">
        <v>381</v>
      </c>
      <c r="K391" t="s">
        <v>171</v>
      </c>
      <c r="L391" s="170" t="s">
        <v>254</v>
      </c>
      <c r="M391" s="170" t="s">
        <v>526</v>
      </c>
      <c r="N391" t="s">
        <v>810</v>
      </c>
    </row>
    <row r="392" spans="1:14" x14ac:dyDescent="0.2">
      <c r="A392" s="219" t="s">
        <v>486</v>
      </c>
      <c r="B392" s="220">
        <v>43767</v>
      </c>
      <c r="C392" s="219" t="s">
        <v>432</v>
      </c>
      <c r="D392" s="219" t="s">
        <v>205</v>
      </c>
      <c r="E392" s="221" t="s">
        <v>206</v>
      </c>
      <c r="F392" s="222">
        <v>229.9</v>
      </c>
      <c r="G392" s="219" t="s">
        <v>527</v>
      </c>
      <c r="H392" s="169">
        <v>43777</v>
      </c>
      <c r="I392" s="170" t="s">
        <v>235</v>
      </c>
    </row>
    <row r="393" spans="1:14" x14ac:dyDescent="0.2">
      <c r="A393" s="219" t="s">
        <v>486</v>
      </c>
      <c r="B393" s="220">
        <v>43767</v>
      </c>
      <c r="C393" s="219" t="s">
        <v>432</v>
      </c>
      <c r="D393" s="219" t="s">
        <v>210</v>
      </c>
      <c r="E393" s="221" t="s">
        <v>211</v>
      </c>
      <c r="F393" s="222">
        <v>5.85</v>
      </c>
      <c r="G393" s="219" t="s">
        <v>528</v>
      </c>
      <c r="H393" s="169">
        <v>43777</v>
      </c>
      <c r="I393" s="170" t="s">
        <v>235</v>
      </c>
    </row>
    <row r="394" spans="1:14" x14ac:dyDescent="0.2">
      <c r="A394" s="237" t="s">
        <v>470</v>
      </c>
      <c r="B394" s="238">
        <v>43796</v>
      </c>
      <c r="C394" s="239">
        <v>5</v>
      </c>
      <c r="D394" s="237" t="s">
        <v>210</v>
      </c>
      <c r="E394" s="221" t="s">
        <v>211</v>
      </c>
      <c r="F394" s="240">
        <v>10</v>
      </c>
      <c r="G394" s="237" t="s">
        <v>528</v>
      </c>
      <c r="H394" s="169">
        <v>43777</v>
      </c>
      <c r="I394" s="170" t="s">
        <v>235</v>
      </c>
    </row>
    <row r="395" spans="1:14" x14ac:dyDescent="0.2">
      <c r="A395" s="219" t="s">
        <v>486</v>
      </c>
      <c r="B395" s="220">
        <v>43767</v>
      </c>
      <c r="C395" s="219" t="s">
        <v>432</v>
      </c>
      <c r="D395" s="219" t="s">
        <v>205</v>
      </c>
      <c r="E395" s="221" t="s">
        <v>206</v>
      </c>
      <c r="F395" s="222">
        <v>243.38</v>
      </c>
      <c r="G395" s="219" t="s">
        <v>529</v>
      </c>
      <c r="H395" s="169">
        <v>43781</v>
      </c>
      <c r="I395" s="170" t="s">
        <v>235</v>
      </c>
    </row>
    <row r="396" spans="1:14" x14ac:dyDescent="0.2">
      <c r="A396" s="237" t="s">
        <v>470</v>
      </c>
      <c r="B396" s="238">
        <v>43796</v>
      </c>
      <c r="C396" s="239">
        <v>5</v>
      </c>
      <c r="D396" s="237" t="s">
        <v>205</v>
      </c>
      <c r="E396" s="221" t="s">
        <v>206</v>
      </c>
      <c r="F396" s="240">
        <v>-243.38</v>
      </c>
      <c r="G396" s="237" t="s">
        <v>529</v>
      </c>
      <c r="H396" s="169">
        <v>43781</v>
      </c>
      <c r="I396" s="170" t="s">
        <v>235</v>
      </c>
    </row>
    <row r="397" spans="1:14" x14ac:dyDescent="0.2">
      <c r="A397" s="237" t="s">
        <v>498</v>
      </c>
      <c r="B397" s="238">
        <v>43796</v>
      </c>
      <c r="C397" s="239">
        <v>5</v>
      </c>
      <c r="D397" s="237" t="s">
        <v>210</v>
      </c>
      <c r="E397" s="221" t="s">
        <v>211</v>
      </c>
      <c r="F397" s="240">
        <v>10</v>
      </c>
      <c r="G397" s="237" t="s">
        <v>530</v>
      </c>
      <c r="H397" s="169">
        <v>43781</v>
      </c>
      <c r="I397" s="170" t="s">
        <v>235</v>
      </c>
    </row>
    <row r="398" spans="1:14" hidden="1" x14ac:dyDescent="0.2">
      <c r="A398" s="237" t="s">
        <v>499</v>
      </c>
      <c r="B398" s="238">
        <v>43797</v>
      </c>
      <c r="C398" s="239">
        <v>5</v>
      </c>
      <c r="D398" s="237" t="s">
        <v>250</v>
      </c>
      <c r="E398" s="221" t="s">
        <v>251</v>
      </c>
      <c r="F398" s="240">
        <v>129.5</v>
      </c>
      <c r="G398" s="237" t="s">
        <v>531</v>
      </c>
      <c r="H398" s="169">
        <v>43782</v>
      </c>
      <c r="I398" t="s">
        <v>532</v>
      </c>
      <c r="J398" t="s">
        <v>381</v>
      </c>
      <c r="K398" t="s">
        <v>171</v>
      </c>
      <c r="N398" t="s">
        <v>810</v>
      </c>
    </row>
    <row r="399" spans="1:14" hidden="1" x14ac:dyDescent="0.2">
      <c r="A399" s="237" t="s">
        <v>470</v>
      </c>
      <c r="B399" s="238">
        <v>43796</v>
      </c>
      <c r="C399" s="239">
        <v>5</v>
      </c>
      <c r="D399" s="237" t="s">
        <v>205</v>
      </c>
      <c r="E399" s="221" t="s">
        <v>206</v>
      </c>
      <c r="F399" s="240">
        <v>8.6999999999999993</v>
      </c>
      <c r="G399" s="237" t="s">
        <v>533</v>
      </c>
      <c r="H399" s="169">
        <v>43783</v>
      </c>
      <c r="I399" t="s">
        <v>534</v>
      </c>
      <c r="J399" s="170" t="s">
        <v>214</v>
      </c>
      <c r="K399" t="s">
        <v>181</v>
      </c>
      <c r="N399" t="s">
        <v>810</v>
      </c>
    </row>
    <row r="400" spans="1:14" hidden="1" x14ac:dyDescent="0.2">
      <c r="A400" s="237" t="s">
        <v>470</v>
      </c>
      <c r="B400" s="238">
        <v>43796</v>
      </c>
      <c r="C400" s="239">
        <v>5</v>
      </c>
      <c r="D400" s="237" t="s">
        <v>210</v>
      </c>
      <c r="E400" s="221" t="s">
        <v>211</v>
      </c>
      <c r="F400" s="240">
        <v>10</v>
      </c>
      <c r="G400" s="237" t="s">
        <v>535</v>
      </c>
      <c r="H400" s="169">
        <v>43783</v>
      </c>
      <c r="I400" t="s">
        <v>534</v>
      </c>
      <c r="J400" s="170" t="s">
        <v>214</v>
      </c>
      <c r="K400" t="s">
        <v>181</v>
      </c>
      <c r="N400" t="s">
        <v>810</v>
      </c>
    </row>
    <row r="401" spans="1:14" hidden="1" x14ac:dyDescent="0.2">
      <c r="A401" s="237" t="s">
        <v>470</v>
      </c>
      <c r="B401" s="238">
        <v>43796</v>
      </c>
      <c r="C401" s="239">
        <v>5</v>
      </c>
      <c r="D401" s="237" t="s">
        <v>210</v>
      </c>
      <c r="E401" s="221" t="s">
        <v>211</v>
      </c>
      <c r="F401" s="240">
        <v>10</v>
      </c>
      <c r="G401" s="237" t="s">
        <v>535</v>
      </c>
      <c r="H401" s="169">
        <v>43783</v>
      </c>
      <c r="I401" t="s">
        <v>534</v>
      </c>
      <c r="J401" s="170" t="s">
        <v>214</v>
      </c>
      <c r="K401" t="s">
        <v>181</v>
      </c>
      <c r="N401" t="s">
        <v>810</v>
      </c>
    </row>
    <row r="402" spans="1:14" hidden="1" x14ac:dyDescent="0.2">
      <c r="A402" s="237" t="s">
        <v>470</v>
      </c>
      <c r="B402" s="238">
        <v>43796</v>
      </c>
      <c r="C402" s="239">
        <v>5</v>
      </c>
      <c r="D402" s="237" t="s">
        <v>210</v>
      </c>
      <c r="E402" s="221" t="s">
        <v>211</v>
      </c>
      <c r="F402" s="240">
        <v>10</v>
      </c>
      <c r="G402" s="237" t="s">
        <v>535</v>
      </c>
      <c r="H402" s="169">
        <v>43783</v>
      </c>
      <c r="I402" t="s">
        <v>534</v>
      </c>
      <c r="J402" s="170" t="s">
        <v>214</v>
      </c>
      <c r="K402" t="s">
        <v>181</v>
      </c>
      <c r="N402" t="s">
        <v>810</v>
      </c>
    </row>
    <row r="403" spans="1:14" hidden="1" x14ac:dyDescent="0.2">
      <c r="A403" s="237" t="s">
        <v>470</v>
      </c>
      <c r="B403" s="238">
        <v>43796</v>
      </c>
      <c r="C403" s="239">
        <v>5</v>
      </c>
      <c r="D403" s="237" t="s">
        <v>210</v>
      </c>
      <c r="E403" s="221" t="s">
        <v>211</v>
      </c>
      <c r="F403" s="240">
        <v>10</v>
      </c>
      <c r="G403" s="237" t="s">
        <v>535</v>
      </c>
      <c r="H403" s="169">
        <v>43783</v>
      </c>
      <c r="I403" t="s">
        <v>534</v>
      </c>
      <c r="J403" s="170" t="s">
        <v>214</v>
      </c>
      <c r="K403" t="s">
        <v>181</v>
      </c>
      <c r="N403" t="s">
        <v>810</v>
      </c>
    </row>
    <row r="404" spans="1:14" hidden="1" x14ac:dyDescent="0.2">
      <c r="A404" s="237" t="s">
        <v>470</v>
      </c>
      <c r="B404" s="238">
        <v>43796</v>
      </c>
      <c r="C404" s="239">
        <v>5</v>
      </c>
      <c r="D404" s="237" t="s">
        <v>210</v>
      </c>
      <c r="E404" s="221" t="s">
        <v>211</v>
      </c>
      <c r="F404" s="240">
        <v>10</v>
      </c>
      <c r="G404" s="237" t="s">
        <v>535</v>
      </c>
      <c r="H404" s="169">
        <v>43783</v>
      </c>
      <c r="I404" t="s">
        <v>534</v>
      </c>
      <c r="J404" s="170" t="s">
        <v>214</v>
      </c>
      <c r="K404" t="s">
        <v>181</v>
      </c>
      <c r="N404" t="s">
        <v>810</v>
      </c>
    </row>
    <row r="405" spans="1:14" hidden="1" x14ac:dyDescent="0.2">
      <c r="A405" s="237" t="s">
        <v>536</v>
      </c>
      <c r="B405" s="238">
        <v>43796</v>
      </c>
      <c r="C405" s="239">
        <v>5</v>
      </c>
      <c r="D405" s="237" t="s">
        <v>210</v>
      </c>
      <c r="E405" s="221" t="s">
        <v>211</v>
      </c>
      <c r="F405" s="240">
        <v>7.5</v>
      </c>
      <c r="G405" s="237" t="s">
        <v>537</v>
      </c>
      <c r="H405" s="169">
        <v>43783</v>
      </c>
      <c r="I405" t="s">
        <v>534</v>
      </c>
      <c r="J405" s="170" t="s">
        <v>214</v>
      </c>
      <c r="K405" t="s">
        <v>181</v>
      </c>
      <c r="N405" t="s">
        <v>810</v>
      </c>
    </row>
    <row r="406" spans="1:14" hidden="1" x14ac:dyDescent="0.2">
      <c r="A406" s="237" t="s">
        <v>536</v>
      </c>
      <c r="B406" s="238">
        <v>43796</v>
      </c>
      <c r="C406" s="239">
        <v>5</v>
      </c>
      <c r="D406" s="237" t="s">
        <v>210</v>
      </c>
      <c r="E406" s="221" t="s">
        <v>211</v>
      </c>
      <c r="F406" s="240">
        <v>132.16999999999999</v>
      </c>
      <c r="G406" s="237" t="s">
        <v>538</v>
      </c>
      <c r="H406" s="169">
        <v>43783</v>
      </c>
      <c r="I406" t="s">
        <v>534</v>
      </c>
      <c r="J406" s="170" t="s">
        <v>214</v>
      </c>
      <c r="K406" t="s">
        <v>181</v>
      </c>
      <c r="N406" t="s">
        <v>810</v>
      </c>
    </row>
    <row r="407" spans="1:14" hidden="1" x14ac:dyDescent="0.2">
      <c r="A407" s="237" t="s">
        <v>539</v>
      </c>
      <c r="B407" s="238">
        <v>43796</v>
      </c>
      <c r="C407" s="239">
        <v>5</v>
      </c>
      <c r="D407" s="237" t="s">
        <v>210</v>
      </c>
      <c r="E407" s="221" t="s">
        <v>211</v>
      </c>
      <c r="F407" s="240">
        <v>0.5</v>
      </c>
      <c r="G407" s="237" t="s">
        <v>535</v>
      </c>
      <c r="H407" s="169">
        <v>43783</v>
      </c>
      <c r="I407" t="s">
        <v>534</v>
      </c>
      <c r="J407" s="170" t="s">
        <v>214</v>
      </c>
      <c r="K407" t="s">
        <v>181</v>
      </c>
      <c r="N407" t="s">
        <v>810</v>
      </c>
    </row>
    <row r="408" spans="1:14" hidden="1" x14ac:dyDescent="0.2">
      <c r="A408" s="237" t="s">
        <v>499</v>
      </c>
      <c r="B408" s="238">
        <v>43797</v>
      </c>
      <c r="C408" s="239">
        <v>5</v>
      </c>
      <c r="D408" s="237" t="s">
        <v>210</v>
      </c>
      <c r="E408" s="221" t="s">
        <v>211</v>
      </c>
      <c r="F408" s="240">
        <v>41.91</v>
      </c>
      <c r="G408" s="237" t="s">
        <v>540</v>
      </c>
      <c r="H408" s="169">
        <v>43783</v>
      </c>
      <c r="I408" t="s">
        <v>534</v>
      </c>
      <c r="J408" s="170" t="s">
        <v>214</v>
      </c>
      <c r="K408" t="s">
        <v>181</v>
      </c>
      <c r="N408" t="s">
        <v>810</v>
      </c>
    </row>
    <row r="409" spans="1:14" hidden="1" x14ac:dyDescent="0.2">
      <c r="A409" s="237" t="s">
        <v>499</v>
      </c>
      <c r="B409" s="238">
        <v>43797</v>
      </c>
      <c r="C409" s="239">
        <v>5</v>
      </c>
      <c r="D409" s="237" t="s">
        <v>210</v>
      </c>
      <c r="E409" s="221" t="s">
        <v>211</v>
      </c>
      <c r="F409" s="240">
        <v>53.59</v>
      </c>
      <c r="G409" s="237" t="s">
        <v>541</v>
      </c>
      <c r="H409" s="169">
        <v>43783</v>
      </c>
      <c r="I409" t="s">
        <v>534</v>
      </c>
      <c r="J409" s="170" t="s">
        <v>180</v>
      </c>
      <c r="K409" t="s">
        <v>181</v>
      </c>
      <c r="N409" t="s">
        <v>810</v>
      </c>
    </row>
    <row r="410" spans="1:14" hidden="1" x14ac:dyDescent="0.2">
      <c r="A410" s="237" t="s">
        <v>542</v>
      </c>
      <c r="B410" s="238">
        <v>43812</v>
      </c>
      <c r="C410" s="239">
        <v>6</v>
      </c>
      <c r="D410" s="237" t="s">
        <v>210</v>
      </c>
      <c r="E410" s="221" t="s">
        <v>211</v>
      </c>
      <c r="F410" s="240">
        <v>7.5</v>
      </c>
      <c r="G410" s="237" t="s">
        <v>537</v>
      </c>
      <c r="H410" s="169">
        <v>43783</v>
      </c>
      <c r="I410" t="s">
        <v>534</v>
      </c>
      <c r="J410" s="170" t="s">
        <v>543</v>
      </c>
      <c r="K410" t="s">
        <v>181</v>
      </c>
      <c r="N410" t="s">
        <v>810</v>
      </c>
    </row>
    <row r="411" spans="1:14" hidden="1" x14ac:dyDescent="0.2">
      <c r="A411" s="237" t="s">
        <v>542</v>
      </c>
      <c r="B411" s="238">
        <v>43812</v>
      </c>
      <c r="C411" s="239">
        <v>6</v>
      </c>
      <c r="D411" s="237" t="s">
        <v>210</v>
      </c>
      <c r="E411" s="221" t="s">
        <v>211</v>
      </c>
      <c r="F411" s="240">
        <v>3.82</v>
      </c>
      <c r="G411" s="237" t="s">
        <v>544</v>
      </c>
      <c r="H411" s="169">
        <v>43783</v>
      </c>
      <c r="I411" t="s">
        <v>534</v>
      </c>
      <c r="J411" s="170" t="s">
        <v>543</v>
      </c>
      <c r="K411" t="s">
        <v>181</v>
      </c>
      <c r="N411" t="s">
        <v>810</v>
      </c>
    </row>
    <row r="412" spans="1:14" hidden="1" x14ac:dyDescent="0.2">
      <c r="A412" s="237" t="s">
        <v>542</v>
      </c>
      <c r="B412" s="238">
        <v>43812</v>
      </c>
      <c r="C412" s="239">
        <v>6</v>
      </c>
      <c r="D412" s="237" t="s">
        <v>210</v>
      </c>
      <c r="E412" s="221" t="s">
        <v>211</v>
      </c>
      <c r="F412" s="240">
        <v>255</v>
      </c>
      <c r="G412" s="237" t="s">
        <v>545</v>
      </c>
      <c r="H412" s="169">
        <v>43783</v>
      </c>
      <c r="I412" t="s">
        <v>534</v>
      </c>
      <c r="J412" s="170" t="s">
        <v>543</v>
      </c>
      <c r="K412" t="s">
        <v>181</v>
      </c>
      <c r="N412" t="s">
        <v>810</v>
      </c>
    </row>
    <row r="413" spans="1:14" hidden="1" x14ac:dyDescent="0.2">
      <c r="A413" s="237" t="s">
        <v>546</v>
      </c>
      <c r="B413" s="238">
        <v>43812</v>
      </c>
      <c r="C413" s="239">
        <v>6</v>
      </c>
      <c r="D413" s="237" t="s">
        <v>210</v>
      </c>
      <c r="E413" s="221" t="s">
        <v>211</v>
      </c>
      <c r="F413" s="240">
        <v>0.5</v>
      </c>
      <c r="G413" s="237" t="s">
        <v>535</v>
      </c>
      <c r="H413" s="169">
        <v>43783</v>
      </c>
      <c r="I413" t="s">
        <v>534</v>
      </c>
      <c r="J413" s="170" t="s">
        <v>188</v>
      </c>
      <c r="K413" t="s">
        <v>181</v>
      </c>
      <c r="N413" t="s">
        <v>810</v>
      </c>
    </row>
    <row r="414" spans="1:14" hidden="1" x14ac:dyDescent="0.2">
      <c r="A414" s="219" t="s">
        <v>431</v>
      </c>
      <c r="B414" s="220">
        <v>43767</v>
      </c>
      <c r="C414" s="219" t="s">
        <v>432</v>
      </c>
      <c r="D414" s="219" t="s">
        <v>205</v>
      </c>
      <c r="E414" s="221" t="s">
        <v>206</v>
      </c>
      <c r="F414" s="222">
        <v>701.2</v>
      </c>
      <c r="G414" s="219" t="s">
        <v>547</v>
      </c>
      <c r="H414" s="169">
        <v>43784</v>
      </c>
      <c r="I414" t="s">
        <v>534</v>
      </c>
      <c r="J414" s="170" t="s">
        <v>188</v>
      </c>
      <c r="K414" t="s">
        <v>181</v>
      </c>
      <c r="N414" t="s">
        <v>810</v>
      </c>
    </row>
    <row r="415" spans="1:14" hidden="1" x14ac:dyDescent="0.2">
      <c r="A415" s="219" t="s">
        <v>431</v>
      </c>
      <c r="B415" s="220">
        <v>43767</v>
      </c>
      <c r="C415" s="219" t="s">
        <v>432</v>
      </c>
      <c r="D415" s="219" t="s">
        <v>210</v>
      </c>
      <c r="E415" s="221" t="s">
        <v>211</v>
      </c>
      <c r="F415" s="222">
        <v>5.85</v>
      </c>
      <c r="G415" s="219" t="s">
        <v>548</v>
      </c>
      <c r="H415" s="169">
        <v>43784</v>
      </c>
      <c r="I415" t="s">
        <v>534</v>
      </c>
      <c r="J415" s="170" t="s">
        <v>214</v>
      </c>
      <c r="K415" t="s">
        <v>181</v>
      </c>
      <c r="N415" t="s">
        <v>810</v>
      </c>
    </row>
    <row r="416" spans="1:14" hidden="1" x14ac:dyDescent="0.2">
      <c r="A416" s="237" t="s">
        <v>499</v>
      </c>
      <c r="B416" s="238">
        <v>43797</v>
      </c>
      <c r="C416" s="239">
        <v>5</v>
      </c>
      <c r="D416" s="237" t="s">
        <v>210</v>
      </c>
      <c r="E416" s="221" t="s">
        <v>211</v>
      </c>
      <c r="F416" s="240">
        <v>18.260000000000002</v>
      </c>
      <c r="G416" s="237" t="s">
        <v>549</v>
      </c>
      <c r="H416" s="169">
        <v>43784</v>
      </c>
      <c r="I416" t="s">
        <v>534</v>
      </c>
      <c r="J416" s="170" t="s">
        <v>180</v>
      </c>
      <c r="K416" t="s">
        <v>181</v>
      </c>
      <c r="N416" t="s">
        <v>810</v>
      </c>
    </row>
    <row r="417" spans="1:14" x14ac:dyDescent="0.2">
      <c r="A417" s="237" t="s">
        <v>498</v>
      </c>
      <c r="B417" s="238">
        <v>43796</v>
      </c>
      <c r="C417" s="239">
        <v>5</v>
      </c>
      <c r="D417" s="237" t="s">
        <v>205</v>
      </c>
      <c r="E417" s="221" t="s">
        <v>206</v>
      </c>
      <c r="F417" s="240">
        <v>171.38</v>
      </c>
      <c r="G417" s="237" t="s">
        <v>550</v>
      </c>
      <c r="H417" s="169">
        <v>43788</v>
      </c>
      <c r="I417" t="s">
        <v>235</v>
      </c>
      <c r="J417" s="170"/>
      <c r="K417" t="s">
        <v>177</v>
      </c>
      <c r="M417" t="s">
        <v>551</v>
      </c>
    </row>
    <row r="418" spans="1:14" x14ac:dyDescent="0.2">
      <c r="A418" s="237" t="s">
        <v>470</v>
      </c>
      <c r="B418" s="238">
        <v>43796</v>
      </c>
      <c r="C418" s="239">
        <v>5</v>
      </c>
      <c r="D418" s="237" t="s">
        <v>205</v>
      </c>
      <c r="E418" s="221" t="s">
        <v>206</v>
      </c>
      <c r="F418" s="240">
        <v>380.78</v>
      </c>
      <c r="G418" s="237" t="s">
        <v>550</v>
      </c>
      <c r="H418" s="169">
        <v>43788</v>
      </c>
      <c r="I418" t="s">
        <v>235</v>
      </c>
      <c r="J418" s="170" t="s">
        <v>236</v>
      </c>
      <c r="K418" t="s">
        <v>177</v>
      </c>
    </row>
    <row r="419" spans="1:14" x14ac:dyDescent="0.2">
      <c r="A419" s="237" t="s">
        <v>498</v>
      </c>
      <c r="B419" s="238">
        <v>43796</v>
      </c>
      <c r="C419" s="239">
        <v>5</v>
      </c>
      <c r="D419" s="237" t="s">
        <v>210</v>
      </c>
      <c r="E419" s="221" t="s">
        <v>211</v>
      </c>
      <c r="F419" s="240">
        <v>5.85</v>
      </c>
      <c r="G419" s="237" t="s">
        <v>552</v>
      </c>
      <c r="H419" s="169">
        <v>43788</v>
      </c>
      <c r="I419" t="s">
        <v>235</v>
      </c>
      <c r="J419" s="170"/>
    </row>
    <row r="420" spans="1:14" x14ac:dyDescent="0.2">
      <c r="A420" s="237" t="s">
        <v>470</v>
      </c>
      <c r="B420" s="238">
        <v>43796</v>
      </c>
      <c r="C420" s="239">
        <v>5</v>
      </c>
      <c r="D420" s="237" t="s">
        <v>210</v>
      </c>
      <c r="E420" s="221" t="s">
        <v>211</v>
      </c>
      <c r="F420" s="240">
        <v>10</v>
      </c>
      <c r="G420" s="237" t="s">
        <v>552</v>
      </c>
      <c r="H420" s="169">
        <v>43788</v>
      </c>
      <c r="I420" t="s">
        <v>235</v>
      </c>
      <c r="J420" s="170" t="s">
        <v>236</v>
      </c>
      <c r="K420" t="s">
        <v>236</v>
      </c>
    </row>
    <row r="421" spans="1:14" hidden="1" x14ac:dyDescent="0.2">
      <c r="A421" s="219" t="s">
        <v>431</v>
      </c>
      <c r="B421" s="220">
        <v>43767</v>
      </c>
      <c r="C421" s="219" t="s">
        <v>432</v>
      </c>
      <c r="D421" s="219" t="s">
        <v>205</v>
      </c>
      <c r="E421" s="221" t="s">
        <v>206</v>
      </c>
      <c r="F421" s="222">
        <v>727.91</v>
      </c>
      <c r="G421" s="219" t="s">
        <v>553</v>
      </c>
      <c r="H421" s="169">
        <v>43791</v>
      </c>
      <c r="I421" t="s">
        <v>554</v>
      </c>
      <c r="J421" s="170" t="s">
        <v>188</v>
      </c>
      <c r="K421" t="s">
        <v>404</v>
      </c>
      <c r="N421" t="s">
        <v>810</v>
      </c>
    </row>
    <row r="422" spans="1:14" hidden="1" x14ac:dyDescent="0.2">
      <c r="A422" s="219" t="s">
        <v>431</v>
      </c>
      <c r="B422" s="220">
        <v>43767</v>
      </c>
      <c r="C422" s="219" t="s">
        <v>432</v>
      </c>
      <c r="D422" s="219" t="s">
        <v>210</v>
      </c>
      <c r="E422" s="221" t="s">
        <v>211</v>
      </c>
      <c r="F422" s="222">
        <v>5.85</v>
      </c>
      <c r="G422" s="219" t="s">
        <v>555</v>
      </c>
      <c r="H422" s="169">
        <v>43791</v>
      </c>
      <c r="I422" t="s">
        <v>554</v>
      </c>
      <c r="J422" s="170" t="s">
        <v>214</v>
      </c>
      <c r="K422" t="s">
        <v>404</v>
      </c>
      <c r="N422" t="s">
        <v>810</v>
      </c>
    </row>
    <row r="423" spans="1:14" hidden="1" x14ac:dyDescent="0.2">
      <c r="A423" s="237" t="s">
        <v>439</v>
      </c>
      <c r="B423" s="238">
        <v>43796</v>
      </c>
      <c r="C423" s="239">
        <v>5</v>
      </c>
      <c r="D423" s="237" t="s">
        <v>205</v>
      </c>
      <c r="E423" s="221" t="s">
        <v>206</v>
      </c>
      <c r="F423" s="240">
        <v>212.03</v>
      </c>
      <c r="G423" s="237" t="s">
        <v>556</v>
      </c>
      <c r="H423" s="169">
        <v>43791</v>
      </c>
      <c r="I423" t="s">
        <v>554</v>
      </c>
      <c r="J423" s="170" t="s">
        <v>214</v>
      </c>
      <c r="K423" t="s">
        <v>404</v>
      </c>
      <c r="N423" t="s">
        <v>810</v>
      </c>
    </row>
    <row r="424" spans="1:14" hidden="1" x14ac:dyDescent="0.2">
      <c r="A424" s="237" t="s">
        <v>439</v>
      </c>
      <c r="B424" s="238">
        <v>43796</v>
      </c>
      <c r="C424" s="239">
        <v>5</v>
      </c>
      <c r="D424" s="237" t="s">
        <v>210</v>
      </c>
      <c r="E424" s="221" t="s">
        <v>211</v>
      </c>
      <c r="F424" s="240">
        <v>10</v>
      </c>
      <c r="G424" s="237" t="s">
        <v>555</v>
      </c>
      <c r="H424" s="169">
        <v>43791</v>
      </c>
      <c r="I424" t="s">
        <v>554</v>
      </c>
      <c r="J424" s="170" t="s">
        <v>214</v>
      </c>
      <c r="K424" t="s">
        <v>404</v>
      </c>
      <c r="N424" t="s">
        <v>810</v>
      </c>
    </row>
    <row r="425" spans="1:14" hidden="1" x14ac:dyDescent="0.2">
      <c r="A425" s="237" t="s">
        <v>542</v>
      </c>
      <c r="B425" s="238">
        <v>43812</v>
      </c>
      <c r="C425" s="239">
        <v>6</v>
      </c>
      <c r="D425" s="237" t="s">
        <v>210</v>
      </c>
      <c r="E425" s="221" t="s">
        <v>211</v>
      </c>
      <c r="F425" s="240">
        <v>30</v>
      </c>
      <c r="G425" s="237" t="s">
        <v>555</v>
      </c>
      <c r="H425" s="169">
        <v>43791</v>
      </c>
      <c r="I425" t="s">
        <v>554</v>
      </c>
      <c r="J425" s="170" t="s">
        <v>214</v>
      </c>
      <c r="K425" t="s">
        <v>404</v>
      </c>
      <c r="N425" t="s">
        <v>810</v>
      </c>
    </row>
    <row r="426" spans="1:14" hidden="1" x14ac:dyDescent="0.2">
      <c r="A426" s="237" t="s">
        <v>542</v>
      </c>
      <c r="B426" s="238">
        <v>43812</v>
      </c>
      <c r="C426" s="239">
        <v>6</v>
      </c>
      <c r="D426" s="237" t="s">
        <v>210</v>
      </c>
      <c r="E426" s="221" t="s">
        <v>211</v>
      </c>
      <c r="F426" s="240">
        <v>10</v>
      </c>
      <c r="G426" s="237" t="s">
        <v>555</v>
      </c>
      <c r="H426" s="169">
        <v>43791</v>
      </c>
      <c r="I426" t="s">
        <v>554</v>
      </c>
      <c r="J426" s="170" t="s">
        <v>214</v>
      </c>
      <c r="K426" t="s">
        <v>404</v>
      </c>
      <c r="N426" t="s">
        <v>810</v>
      </c>
    </row>
    <row r="427" spans="1:14" hidden="1" x14ac:dyDescent="0.2">
      <c r="A427" s="237" t="s">
        <v>557</v>
      </c>
      <c r="B427" s="238">
        <v>43830</v>
      </c>
      <c r="C427" s="239">
        <v>6</v>
      </c>
      <c r="D427" s="237" t="s">
        <v>210</v>
      </c>
      <c r="E427" s="221" t="s">
        <v>211</v>
      </c>
      <c r="F427" s="240">
        <v>35.18</v>
      </c>
      <c r="G427" s="237" t="s">
        <v>558</v>
      </c>
      <c r="H427" s="169">
        <v>43793</v>
      </c>
      <c r="I427" t="s">
        <v>554</v>
      </c>
      <c r="J427" t="s">
        <v>261</v>
      </c>
      <c r="K427" t="s">
        <v>404</v>
      </c>
      <c r="N427" t="s">
        <v>810</v>
      </c>
    </row>
    <row r="428" spans="1:14" hidden="1" x14ac:dyDescent="0.2">
      <c r="A428" s="237" t="s">
        <v>557</v>
      </c>
      <c r="B428" s="238">
        <v>43830</v>
      </c>
      <c r="C428" s="239">
        <v>6</v>
      </c>
      <c r="D428" s="237" t="s">
        <v>210</v>
      </c>
      <c r="E428" s="221" t="s">
        <v>211</v>
      </c>
      <c r="F428" s="240">
        <v>52.17</v>
      </c>
      <c r="G428" s="237" t="s">
        <v>559</v>
      </c>
      <c r="H428" s="169">
        <v>43793</v>
      </c>
      <c r="I428" t="s">
        <v>554</v>
      </c>
      <c r="J428" t="s">
        <v>180</v>
      </c>
      <c r="K428" t="s">
        <v>404</v>
      </c>
      <c r="N428" t="s">
        <v>810</v>
      </c>
    </row>
    <row r="429" spans="1:14" hidden="1" x14ac:dyDescent="0.2">
      <c r="A429" s="219" t="s">
        <v>486</v>
      </c>
      <c r="B429" s="220">
        <v>43767</v>
      </c>
      <c r="C429" s="219" t="s">
        <v>432</v>
      </c>
      <c r="D429" s="219" t="s">
        <v>205</v>
      </c>
      <c r="E429" s="221" t="s">
        <v>206</v>
      </c>
      <c r="F429" s="222">
        <v>450.85</v>
      </c>
      <c r="G429" s="219" t="s">
        <v>560</v>
      </c>
      <c r="H429" s="169">
        <v>43798</v>
      </c>
      <c r="I429" t="s">
        <v>561</v>
      </c>
      <c r="J429" s="170" t="s">
        <v>188</v>
      </c>
      <c r="K429" t="s">
        <v>181</v>
      </c>
      <c r="N429" t="s">
        <v>810</v>
      </c>
    </row>
    <row r="430" spans="1:14" hidden="1" x14ac:dyDescent="0.2">
      <c r="A430" s="219" t="s">
        <v>486</v>
      </c>
      <c r="B430" s="220">
        <v>43767</v>
      </c>
      <c r="C430" s="219" t="s">
        <v>432</v>
      </c>
      <c r="D430" s="219" t="s">
        <v>210</v>
      </c>
      <c r="E430" s="221" t="s">
        <v>211</v>
      </c>
      <c r="F430" s="222">
        <v>5.85</v>
      </c>
      <c r="G430" s="219" t="s">
        <v>562</v>
      </c>
      <c r="H430" s="169">
        <v>43798</v>
      </c>
      <c r="I430" t="s">
        <v>561</v>
      </c>
      <c r="J430" s="170" t="s">
        <v>214</v>
      </c>
      <c r="K430" t="s">
        <v>181</v>
      </c>
      <c r="N430" t="s">
        <v>810</v>
      </c>
    </row>
    <row r="431" spans="1:14" hidden="1" x14ac:dyDescent="0.2">
      <c r="A431" s="237" t="s">
        <v>470</v>
      </c>
      <c r="B431" s="238">
        <v>43796</v>
      </c>
      <c r="C431" s="239">
        <v>5</v>
      </c>
      <c r="D431" s="237" t="s">
        <v>205</v>
      </c>
      <c r="E431" s="221" t="s">
        <v>206</v>
      </c>
      <c r="F431" s="240">
        <v>68.790000000000006</v>
      </c>
      <c r="G431" s="237" t="s">
        <v>560</v>
      </c>
      <c r="H431" s="169">
        <v>43798</v>
      </c>
      <c r="I431" t="s">
        <v>561</v>
      </c>
      <c r="J431" s="170" t="s">
        <v>214</v>
      </c>
      <c r="K431" t="s">
        <v>181</v>
      </c>
      <c r="N431" t="s">
        <v>810</v>
      </c>
    </row>
    <row r="432" spans="1:14" hidden="1" x14ac:dyDescent="0.2">
      <c r="A432" s="237" t="s">
        <v>470</v>
      </c>
      <c r="B432" s="238">
        <v>43796</v>
      </c>
      <c r="C432" s="239">
        <v>5</v>
      </c>
      <c r="D432" s="237" t="s">
        <v>210</v>
      </c>
      <c r="E432" s="221" t="s">
        <v>211</v>
      </c>
      <c r="F432" s="240">
        <v>10</v>
      </c>
      <c r="G432" s="237" t="s">
        <v>562</v>
      </c>
      <c r="H432" s="169">
        <v>43798</v>
      </c>
      <c r="I432" t="s">
        <v>561</v>
      </c>
      <c r="J432" s="170" t="s">
        <v>214</v>
      </c>
      <c r="K432" t="s">
        <v>181</v>
      </c>
      <c r="N432" t="s">
        <v>810</v>
      </c>
    </row>
    <row r="433" spans="1:14" hidden="1" x14ac:dyDescent="0.2">
      <c r="A433" s="237" t="s">
        <v>542</v>
      </c>
      <c r="B433" s="238">
        <v>43812</v>
      </c>
      <c r="C433" s="239">
        <v>6</v>
      </c>
      <c r="D433" s="237" t="s">
        <v>210</v>
      </c>
      <c r="E433" s="221" t="s">
        <v>211</v>
      </c>
      <c r="F433" s="240">
        <v>10</v>
      </c>
      <c r="G433" s="237" t="s">
        <v>562</v>
      </c>
      <c r="H433" s="169">
        <v>43798</v>
      </c>
      <c r="I433" t="s">
        <v>561</v>
      </c>
      <c r="J433" s="170" t="s">
        <v>214</v>
      </c>
      <c r="K433" t="s">
        <v>181</v>
      </c>
      <c r="N433" t="s">
        <v>810</v>
      </c>
    </row>
    <row r="434" spans="1:14" hidden="1" x14ac:dyDescent="0.2">
      <c r="A434" s="237" t="s">
        <v>542</v>
      </c>
      <c r="B434" s="238">
        <v>43812</v>
      </c>
      <c r="C434" s="239">
        <v>6</v>
      </c>
      <c r="D434" s="237" t="s">
        <v>210</v>
      </c>
      <c r="E434" s="221" t="s">
        <v>211</v>
      </c>
      <c r="F434" s="240">
        <v>10</v>
      </c>
      <c r="G434" s="237" t="s">
        <v>562</v>
      </c>
      <c r="H434" s="169">
        <v>43798</v>
      </c>
      <c r="I434" t="s">
        <v>561</v>
      </c>
      <c r="J434" s="170" t="s">
        <v>214</v>
      </c>
      <c r="K434" t="s">
        <v>181</v>
      </c>
      <c r="N434" t="s">
        <v>810</v>
      </c>
    </row>
    <row r="435" spans="1:14" hidden="1" x14ac:dyDescent="0.2">
      <c r="A435" s="237" t="s">
        <v>542</v>
      </c>
      <c r="B435" s="238">
        <v>43812</v>
      </c>
      <c r="C435" s="239">
        <v>6</v>
      </c>
      <c r="D435" s="237" t="s">
        <v>210</v>
      </c>
      <c r="E435" s="221" t="s">
        <v>211</v>
      </c>
      <c r="F435" s="240">
        <v>10</v>
      </c>
      <c r="G435" s="237" t="s">
        <v>562</v>
      </c>
      <c r="H435" s="169">
        <v>43798</v>
      </c>
      <c r="I435" t="s">
        <v>561</v>
      </c>
      <c r="J435" s="170" t="s">
        <v>214</v>
      </c>
      <c r="K435" t="s">
        <v>181</v>
      </c>
      <c r="N435" t="s">
        <v>810</v>
      </c>
    </row>
    <row r="436" spans="1:14" hidden="1" x14ac:dyDescent="0.2">
      <c r="A436" s="237" t="s">
        <v>557</v>
      </c>
      <c r="B436" s="238">
        <v>43830</v>
      </c>
      <c r="C436" s="239">
        <v>6</v>
      </c>
      <c r="D436" s="237" t="s">
        <v>210</v>
      </c>
      <c r="E436" s="221" t="s">
        <v>211</v>
      </c>
      <c r="F436" s="240">
        <v>50.43</v>
      </c>
      <c r="G436" s="237" t="s">
        <v>563</v>
      </c>
      <c r="H436" s="169">
        <v>43800</v>
      </c>
      <c r="I436" t="s">
        <v>561</v>
      </c>
      <c r="J436" t="s">
        <v>180</v>
      </c>
      <c r="K436" t="s">
        <v>181</v>
      </c>
      <c r="N436" t="s">
        <v>810</v>
      </c>
    </row>
    <row r="437" spans="1:14" hidden="1" x14ac:dyDescent="0.2">
      <c r="A437" s="237" t="s">
        <v>557</v>
      </c>
      <c r="B437" s="238">
        <v>43830</v>
      </c>
      <c r="C437" s="239">
        <v>6</v>
      </c>
      <c r="D437" s="237" t="s">
        <v>210</v>
      </c>
      <c r="E437" s="221" t="s">
        <v>211</v>
      </c>
      <c r="F437" s="240">
        <v>70.56</v>
      </c>
      <c r="G437" s="237" t="s">
        <v>564</v>
      </c>
      <c r="H437" s="169">
        <v>43800</v>
      </c>
      <c r="I437" t="s">
        <v>561</v>
      </c>
      <c r="J437" t="s">
        <v>543</v>
      </c>
      <c r="K437" t="s">
        <v>181</v>
      </c>
      <c r="N437" t="s">
        <v>810</v>
      </c>
    </row>
    <row r="438" spans="1:14" hidden="1" x14ac:dyDescent="0.2">
      <c r="A438" s="237" t="s">
        <v>557</v>
      </c>
      <c r="B438" s="238">
        <v>43830</v>
      </c>
      <c r="C438" s="239">
        <v>6</v>
      </c>
      <c r="D438" s="237" t="s">
        <v>210</v>
      </c>
      <c r="E438" s="221" t="s">
        <v>211</v>
      </c>
      <c r="F438" s="240">
        <v>17.39</v>
      </c>
      <c r="G438" s="237" t="s">
        <v>565</v>
      </c>
      <c r="H438" s="169">
        <v>43800</v>
      </c>
      <c r="I438" t="s">
        <v>566</v>
      </c>
      <c r="J438" t="s">
        <v>180</v>
      </c>
      <c r="K438" t="s">
        <v>171</v>
      </c>
      <c r="N438" t="s">
        <v>810</v>
      </c>
    </row>
    <row r="439" spans="1:14" hidden="1" x14ac:dyDescent="0.2">
      <c r="A439" s="237" t="s">
        <v>557</v>
      </c>
      <c r="B439" s="238">
        <v>43830</v>
      </c>
      <c r="C439" s="239">
        <v>6</v>
      </c>
      <c r="D439" s="237" t="s">
        <v>210</v>
      </c>
      <c r="E439" s="221" t="s">
        <v>211</v>
      </c>
      <c r="F439" s="240">
        <v>13.36</v>
      </c>
      <c r="G439" s="237" t="s">
        <v>567</v>
      </c>
      <c r="H439" s="169">
        <v>43802</v>
      </c>
      <c r="I439" t="s">
        <v>568</v>
      </c>
      <c r="J439" t="s">
        <v>173</v>
      </c>
      <c r="K439" t="s">
        <v>171</v>
      </c>
      <c r="N439" t="s">
        <v>810</v>
      </c>
    </row>
    <row r="440" spans="1:14" hidden="1" x14ac:dyDescent="0.2">
      <c r="A440" s="237" t="s">
        <v>557</v>
      </c>
      <c r="B440" s="238">
        <v>43830</v>
      </c>
      <c r="C440" s="239">
        <v>6</v>
      </c>
      <c r="D440" s="237" t="s">
        <v>210</v>
      </c>
      <c r="E440" s="221" t="s">
        <v>211</v>
      </c>
      <c r="F440" s="240">
        <v>18.170000000000002</v>
      </c>
      <c r="G440" s="237" t="s">
        <v>569</v>
      </c>
      <c r="H440" s="169">
        <v>43805</v>
      </c>
      <c r="I440" s="170" t="s">
        <v>570</v>
      </c>
      <c r="J440" s="170" t="s">
        <v>173</v>
      </c>
      <c r="K440" s="170" t="s">
        <v>171</v>
      </c>
      <c r="L440" s="170" t="s">
        <v>571</v>
      </c>
      <c r="M440" s="170" t="s">
        <v>572</v>
      </c>
      <c r="N440" s="170" t="s">
        <v>810</v>
      </c>
    </row>
    <row r="441" spans="1:14" hidden="1" x14ac:dyDescent="0.2">
      <c r="A441" s="237" t="s">
        <v>557</v>
      </c>
      <c r="B441" s="238">
        <v>43830</v>
      </c>
      <c r="C441" s="239">
        <v>6</v>
      </c>
      <c r="D441" s="237" t="s">
        <v>210</v>
      </c>
      <c r="E441" s="221" t="s">
        <v>211</v>
      </c>
      <c r="F441" s="240">
        <v>17.86</v>
      </c>
      <c r="G441" s="237" t="s">
        <v>573</v>
      </c>
      <c r="H441" s="169">
        <v>43805</v>
      </c>
      <c r="I441" t="s">
        <v>574</v>
      </c>
      <c r="J441" t="s">
        <v>455</v>
      </c>
      <c r="K441" t="s">
        <v>171</v>
      </c>
      <c r="N441" t="s">
        <v>810</v>
      </c>
    </row>
    <row r="442" spans="1:14" hidden="1" x14ac:dyDescent="0.2">
      <c r="A442" s="237" t="s">
        <v>557</v>
      </c>
      <c r="B442" s="238">
        <v>43830</v>
      </c>
      <c r="C442" s="239">
        <v>6</v>
      </c>
      <c r="D442" s="237" t="s">
        <v>210</v>
      </c>
      <c r="E442" s="221" t="s">
        <v>211</v>
      </c>
      <c r="F442" s="240">
        <v>13.31</v>
      </c>
      <c r="G442" s="237" t="s">
        <v>575</v>
      </c>
      <c r="H442" s="169">
        <v>43808</v>
      </c>
      <c r="I442" t="s">
        <v>574</v>
      </c>
      <c r="J442" t="s">
        <v>455</v>
      </c>
      <c r="K442" t="s">
        <v>576</v>
      </c>
      <c r="N442" t="s">
        <v>810</v>
      </c>
    </row>
    <row r="443" spans="1:14" hidden="1" x14ac:dyDescent="0.2">
      <c r="A443" s="237" t="s">
        <v>557</v>
      </c>
      <c r="B443" s="238">
        <v>43830</v>
      </c>
      <c r="C443" s="239">
        <v>6</v>
      </c>
      <c r="D443" s="237" t="s">
        <v>210</v>
      </c>
      <c r="E443" s="221" t="s">
        <v>211</v>
      </c>
      <c r="F443" s="240">
        <v>27.58</v>
      </c>
      <c r="G443" s="237" t="s">
        <v>577</v>
      </c>
      <c r="H443" s="169">
        <v>43809</v>
      </c>
      <c r="I443" t="s">
        <v>578</v>
      </c>
      <c r="J443" t="s">
        <v>173</v>
      </c>
      <c r="K443" t="s">
        <v>170</v>
      </c>
      <c r="N443" t="s">
        <v>810</v>
      </c>
    </row>
    <row r="444" spans="1:14" hidden="1" x14ac:dyDescent="0.2">
      <c r="A444" s="237" t="s">
        <v>470</v>
      </c>
      <c r="B444" s="238">
        <v>43796</v>
      </c>
      <c r="C444" s="239">
        <v>5</v>
      </c>
      <c r="D444" s="237" t="s">
        <v>205</v>
      </c>
      <c r="E444" s="221" t="s">
        <v>206</v>
      </c>
      <c r="F444" s="240">
        <v>283.27999999999997</v>
      </c>
      <c r="G444" s="237" t="s">
        <v>579</v>
      </c>
      <c r="H444" s="169">
        <v>43810</v>
      </c>
      <c r="I444" t="s">
        <v>578</v>
      </c>
      <c r="J444" t="s">
        <v>188</v>
      </c>
      <c r="K444" t="s">
        <v>170</v>
      </c>
      <c r="N444" t="s">
        <v>810</v>
      </c>
    </row>
    <row r="445" spans="1:14" hidden="1" x14ac:dyDescent="0.2">
      <c r="A445" s="237" t="s">
        <v>470</v>
      </c>
      <c r="B445" s="238">
        <v>43796</v>
      </c>
      <c r="C445" s="239">
        <v>5</v>
      </c>
      <c r="D445" s="237" t="s">
        <v>210</v>
      </c>
      <c r="E445" s="221" t="s">
        <v>211</v>
      </c>
      <c r="F445" s="240">
        <v>5.85</v>
      </c>
      <c r="G445" s="237" t="s">
        <v>580</v>
      </c>
      <c r="H445" s="169">
        <v>43810</v>
      </c>
      <c r="I445" t="s">
        <v>578</v>
      </c>
      <c r="J445" t="s">
        <v>188</v>
      </c>
      <c r="K445" t="s">
        <v>170</v>
      </c>
      <c r="N445" t="s">
        <v>810</v>
      </c>
    </row>
    <row r="446" spans="1:14" hidden="1" x14ac:dyDescent="0.2">
      <c r="A446" s="237" t="s">
        <v>557</v>
      </c>
      <c r="B446" s="238">
        <v>43830</v>
      </c>
      <c r="C446" s="239">
        <v>6</v>
      </c>
      <c r="D446" s="237" t="s">
        <v>210</v>
      </c>
      <c r="E446" s="221" t="s">
        <v>211</v>
      </c>
      <c r="F446" s="240">
        <v>13.02</v>
      </c>
      <c r="G446" s="237" t="s">
        <v>581</v>
      </c>
      <c r="H446" s="169">
        <v>43810</v>
      </c>
      <c r="I446" t="s">
        <v>578</v>
      </c>
      <c r="J446" t="s">
        <v>173</v>
      </c>
      <c r="K446" t="s">
        <v>170</v>
      </c>
      <c r="N446" t="s">
        <v>810</v>
      </c>
    </row>
    <row r="447" spans="1:14" hidden="1" x14ac:dyDescent="0.2">
      <c r="A447" s="237" t="s">
        <v>470</v>
      </c>
      <c r="B447" s="238">
        <v>43796</v>
      </c>
      <c r="C447" s="239">
        <v>5</v>
      </c>
      <c r="D447" s="237" t="s">
        <v>205</v>
      </c>
      <c r="E447" s="221" t="s">
        <v>206</v>
      </c>
      <c r="F447" s="240">
        <v>366.62</v>
      </c>
      <c r="G447" s="237" t="s">
        <v>582</v>
      </c>
      <c r="H447" s="169">
        <v>43811</v>
      </c>
      <c r="I447" t="s">
        <v>437</v>
      </c>
      <c r="J447" t="s">
        <v>188</v>
      </c>
      <c r="K447" t="s">
        <v>438</v>
      </c>
      <c r="N447" t="s">
        <v>810</v>
      </c>
    </row>
    <row r="448" spans="1:14" hidden="1" x14ac:dyDescent="0.2">
      <c r="A448" s="237" t="s">
        <v>470</v>
      </c>
      <c r="B448" s="238">
        <v>43796</v>
      </c>
      <c r="C448" s="239">
        <v>5</v>
      </c>
      <c r="D448" s="237" t="s">
        <v>210</v>
      </c>
      <c r="E448" s="221" t="s">
        <v>211</v>
      </c>
      <c r="F448" s="240">
        <v>16.850000000000001</v>
      </c>
      <c r="G448" s="237" t="s">
        <v>583</v>
      </c>
      <c r="H448" s="169">
        <v>43811</v>
      </c>
      <c r="I448" t="s">
        <v>584</v>
      </c>
      <c r="J448" t="s">
        <v>188</v>
      </c>
      <c r="K448" t="s">
        <v>438</v>
      </c>
      <c r="N448" t="s">
        <v>810</v>
      </c>
    </row>
    <row r="449" spans="1:15" hidden="1" x14ac:dyDescent="0.2">
      <c r="A449" s="237" t="s">
        <v>585</v>
      </c>
      <c r="B449" s="238">
        <v>43858</v>
      </c>
      <c r="C449" s="239">
        <v>7</v>
      </c>
      <c r="D449" s="237" t="s">
        <v>210</v>
      </c>
      <c r="E449" s="221" t="s">
        <v>211</v>
      </c>
      <c r="F449" s="240">
        <v>7.5</v>
      </c>
      <c r="G449" s="237" t="s">
        <v>586</v>
      </c>
      <c r="H449" s="169">
        <v>43811</v>
      </c>
      <c r="I449" t="s">
        <v>437</v>
      </c>
      <c r="J449" t="s">
        <v>188</v>
      </c>
      <c r="K449" t="s">
        <v>438</v>
      </c>
      <c r="N449" t="s">
        <v>810</v>
      </c>
    </row>
    <row r="450" spans="1:15" hidden="1" x14ac:dyDescent="0.2">
      <c r="A450" s="237" t="s">
        <v>585</v>
      </c>
      <c r="B450" s="238">
        <v>43858</v>
      </c>
      <c r="C450" s="239">
        <v>7</v>
      </c>
      <c r="D450" s="237" t="s">
        <v>210</v>
      </c>
      <c r="E450" s="221" t="s">
        <v>211</v>
      </c>
      <c r="F450" s="240">
        <v>7.5</v>
      </c>
      <c r="G450" s="237" t="s">
        <v>586</v>
      </c>
      <c r="H450" s="169">
        <v>43811</v>
      </c>
      <c r="I450" t="s">
        <v>437</v>
      </c>
      <c r="J450" t="s">
        <v>188</v>
      </c>
      <c r="K450" t="s">
        <v>438</v>
      </c>
      <c r="N450" t="s">
        <v>810</v>
      </c>
    </row>
    <row r="451" spans="1:15" hidden="1" x14ac:dyDescent="0.2">
      <c r="A451" s="237" t="s">
        <v>585</v>
      </c>
      <c r="B451" s="238">
        <v>43858</v>
      </c>
      <c r="C451" s="239">
        <v>7</v>
      </c>
      <c r="D451" s="237" t="s">
        <v>210</v>
      </c>
      <c r="E451" s="221" t="s">
        <v>211</v>
      </c>
      <c r="F451" s="240">
        <v>1.89</v>
      </c>
      <c r="G451" s="237" t="s">
        <v>587</v>
      </c>
      <c r="H451" s="169">
        <v>43811</v>
      </c>
      <c r="I451" t="s">
        <v>437</v>
      </c>
      <c r="J451" t="s">
        <v>188</v>
      </c>
      <c r="K451" t="s">
        <v>438</v>
      </c>
      <c r="N451" t="s">
        <v>810</v>
      </c>
    </row>
    <row r="452" spans="1:15" hidden="1" x14ac:dyDescent="0.2">
      <c r="A452" s="237" t="s">
        <v>585</v>
      </c>
      <c r="B452" s="238">
        <v>43858</v>
      </c>
      <c r="C452" s="239">
        <v>7</v>
      </c>
      <c r="D452" s="237" t="s">
        <v>210</v>
      </c>
      <c r="E452" s="221" t="s">
        <v>211</v>
      </c>
      <c r="F452" s="240">
        <v>40</v>
      </c>
      <c r="G452" s="237" t="s">
        <v>588</v>
      </c>
      <c r="H452" s="169">
        <v>43811</v>
      </c>
      <c r="I452" t="s">
        <v>437</v>
      </c>
      <c r="J452" t="s">
        <v>188</v>
      </c>
      <c r="K452" t="s">
        <v>438</v>
      </c>
      <c r="N452" t="s">
        <v>810</v>
      </c>
    </row>
    <row r="453" spans="1:15" hidden="1" x14ac:dyDescent="0.2">
      <c r="A453" s="237" t="s">
        <v>585</v>
      </c>
      <c r="B453" s="238">
        <v>43858</v>
      </c>
      <c r="C453" s="239">
        <v>7</v>
      </c>
      <c r="D453" s="237" t="s">
        <v>210</v>
      </c>
      <c r="E453" s="221" t="s">
        <v>211</v>
      </c>
      <c r="F453" s="240">
        <v>126</v>
      </c>
      <c r="G453" s="237" t="s">
        <v>589</v>
      </c>
      <c r="H453" s="169">
        <v>43811</v>
      </c>
      <c r="I453" t="s">
        <v>437</v>
      </c>
      <c r="J453" t="s">
        <v>188</v>
      </c>
      <c r="K453" t="s">
        <v>438</v>
      </c>
      <c r="N453" t="s">
        <v>810</v>
      </c>
    </row>
    <row r="454" spans="1:15" hidden="1" x14ac:dyDescent="0.2">
      <c r="A454" s="237" t="s">
        <v>585</v>
      </c>
      <c r="B454" s="238">
        <v>43858</v>
      </c>
      <c r="C454" s="239">
        <v>7</v>
      </c>
      <c r="D454" s="237" t="s">
        <v>210</v>
      </c>
      <c r="E454" s="221" t="s">
        <v>211</v>
      </c>
      <c r="F454" s="240">
        <v>121.74</v>
      </c>
      <c r="G454" s="237" t="s">
        <v>590</v>
      </c>
      <c r="H454" s="169">
        <v>43811</v>
      </c>
      <c r="I454" t="s">
        <v>437</v>
      </c>
      <c r="J454" t="s">
        <v>188</v>
      </c>
      <c r="K454" t="s">
        <v>438</v>
      </c>
      <c r="N454" t="s">
        <v>810</v>
      </c>
    </row>
    <row r="455" spans="1:15" hidden="1" x14ac:dyDescent="0.2">
      <c r="A455" s="237" t="s">
        <v>591</v>
      </c>
      <c r="B455" s="238">
        <v>43858</v>
      </c>
      <c r="C455" s="239">
        <v>7</v>
      </c>
      <c r="D455" s="237" t="s">
        <v>210</v>
      </c>
      <c r="E455" s="221" t="s">
        <v>211</v>
      </c>
      <c r="F455" s="240">
        <v>0.5</v>
      </c>
      <c r="G455" s="237" t="s">
        <v>583</v>
      </c>
      <c r="H455" s="169">
        <v>43811</v>
      </c>
      <c r="I455" t="s">
        <v>437</v>
      </c>
      <c r="J455" t="s">
        <v>188</v>
      </c>
      <c r="K455" t="s">
        <v>438</v>
      </c>
      <c r="N455" t="s">
        <v>810</v>
      </c>
    </row>
    <row r="456" spans="1:15" hidden="1" x14ac:dyDescent="0.2">
      <c r="A456" s="237" t="s">
        <v>591</v>
      </c>
      <c r="B456" s="238">
        <v>43858</v>
      </c>
      <c r="C456" s="239">
        <v>7</v>
      </c>
      <c r="D456" s="237" t="s">
        <v>210</v>
      </c>
      <c r="E456" s="221" t="s">
        <v>211</v>
      </c>
      <c r="F456" s="240">
        <v>0.5</v>
      </c>
      <c r="G456" s="237" t="s">
        <v>583</v>
      </c>
      <c r="H456" s="169">
        <v>43811</v>
      </c>
      <c r="I456" t="s">
        <v>437</v>
      </c>
      <c r="J456" t="s">
        <v>188</v>
      </c>
      <c r="K456" t="s">
        <v>438</v>
      </c>
      <c r="N456" t="s">
        <v>810</v>
      </c>
    </row>
    <row r="457" spans="1:15" hidden="1" x14ac:dyDescent="0.2">
      <c r="A457" s="237" t="s">
        <v>592</v>
      </c>
      <c r="B457" s="238">
        <v>43858</v>
      </c>
      <c r="C457" s="239">
        <v>7</v>
      </c>
      <c r="D457" s="237" t="s">
        <v>210</v>
      </c>
      <c r="E457" s="221" t="s">
        <v>211</v>
      </c>
      <c r="F457" s="240">
        <v>0.5</v>
      </c>
      <c r="G457" s="237" t="s">
        <v>583</v>
      </c>
      <c r="H457" s="169">
        <v>43811</v>
      </c>
      <c r="I457" t="s">
        <v>437</v>
      </c>
      <c r="J457" t="s">
        <v>188</v>
      </c>
      <c r="K457" t="s">
        <v>438</v>
      </c>
      <c r="N457" t="s">
        <v>810</v>
      </c>
    </row>
    <row r="458" spans="1:15" hidden="1" x14ac:dyDescent="0.2">
      <c r="A458" s="237" t="s">
        <v>435</v>
      </c>
      <c r="B458" s="238">
        <v>43860</v>
      </c>
      <c r="C458" s="239">
        <v>7</v>
      </c>
      <c r="D458" s="237" t="s">
        <v>210</v>
      </c>
      <c r="E458" s="221" t="s">
        <v>211</v>
      </c>
      <c r="F458" s="240">
        <v>55.5</v>
      </c>
      <c r="G458" s="237" t="s">
        <v>593</v>
      </c>
      <c r="H458" s="169">
        <v>43811</v>
      </c>
      <c r="I458" s="170" t="s">
        <v>437</v>
      </c>
      <c r="J458" s="170" t="s">
        <v>173</v>
      </c>
      <c r="K458" s="170" t="s">
        <v>177</v>
      </c>
      <c r="N458" s="170" t="s">
        <v>810</v>
      </c>
    </row>
    <row r="459" spans="1:15" hidden="1" x14ac:dyDescent="0.2">
      <c r="A459" s="241" t="s">
        <v>435</v>
      </c>
      <c r="B459" s="242">
        <v>43860</v>
      </c>
      <c r="C459" s="243">
        <v>7</v>
      </c>
      <c r="D459" s="241" t="s">
        <v>210</v>
      </c>
      <c r="E459" s="244" t="s">
        <v>211</v>
      </c>
      <c r="F459" s="245">
        <v>53.53</v>
      </c>
      <c r="G459" s="246" t="s">
        <v>594</v>
      </c>
      <c r="H459" s="217">
        <v>43812</v>
      </c>
      <c r="I459" s="218" t="s">
        <v>595</v>
      </c>
      <c r="J459" s="218"/>
      <c r="K459" s="218"/>
      <c r="L459" s="218"/>
      <c r="M459" s="218"/>
      <c r="N459" s="218" t="s">
        <v>812</v>
      </c>
      <c r="O459" s="247"/>
    </row>
    <row r="460" spans="1:15" hidden="1" x14ac:dyDescent="0.2">
      <c r="A460" s="237" t="s">
        <v>596</v>
      </c>
      <c r="B460" s="238">
        <v>43860</v>
      </c>
      <c r="C460" s="239">
        <v>7</v>
      </c>
      <c r="D460" s="237" t="s">
        <v>210</v>
      </c>
      <c r="E460" s="221" t="s">
        <v>211</v>
      </c>
      <c r="F460" s="240">
        <v>14.86</v>
      </c>
      <c r="G460" s="237" t="s">
        <v>597</v>
      </c>
      <c r="H460" s="169">
        <v>43844</v>
      </c>
      <c r="I460" t="s">
        <v>598</v>
      </c>
      <c r="J460" t="s">
        <v>173</v>
      </c>
      <c r="K460" t="s">
        <v>177</v>
      </c>
      <c r="N460" t="s">
        <v>810</v>
      </c>
    </row>
    <row r="461" spans="1:15" hidden="1" x14ac:dyDescent="0.2">
      <c r="A461" s="237" t="s">
        <v>596</v>
      </c>
      <c r="B461" s="238">
        <v>43860</v>
      </c>
      <c r="C461" s="239">
        <v>7</v>
      </c>
      <c r="D461" s="237" t="s">
        <v>210</v>
      </c>
      <c r="E461" s="221" t="s">
        <v>211</v>
      </c>
      <c r="F461" s="240">
        <v>36.42</v>
      </c>
      <c r="G461" s="237" t="s">
        <v>599</v>
      </c>
      <c r="H461" s="169">
        <v>43844</v>
      </c>
      <c r="I461" t="s">
        <v>598</v>
      </c>
      <c r="J461" t="s">
        <v>173</v>
      </c>
      <c r="K461" t="s">
        <v>177</v>
      </c>
      <c r="N461" t="s">
        <v>810</v>
      </c>
    </row>
    <row r="462" spans="1:15" hidden="1" x14ac:dyDescent="0.2">
      <c r="A462" s="237" t="s">
        <v>536</v>
      </c>
      <c r="B462" s="238">
        <v>43796</v>
      </c>
      <c r="C462" s="239">
        <v>5</v>
      </c>
      <c r="D462" s="237" t="s">
        <v>205</v>
      </c>
      <c r="E462" s="221" t="s">
        <v>206</v>
      </c>
      <c r="F462" s="240">
        <v>299.47000000000003</v>
      </c>
      <c r="G462" s="237" t="s">
        <v>600</v>
      </c>
      <c r="H462" s="169">
        <v>43845</v>
      </c>
      <c r="I462" t="s">
        <v>598</v>
      </c>
      <c r="J462" t="s">
        <v>188</v>
      </c>
      <c r="K462" t="s">
        <v>177</v>
      </c>
      <c r="N462" t="s">
        <v>810</v>
      </c>
    </row>
    <row r="463" spans="1:15" hidden="1" x14ac:dyDescent="0.2">
      <c r="A463" s="237" t="s">
        <v>601</v>
      </c>
      <c r="B463" s="238">
        <v>43858</v>
      </c>
      <c r="C463" s="239">
        <v>7</v>
      </c>
      <c r="D463" s="237" t="s">
        <v>205</v>
      </c>
      <c r="E463" s="221" t="s">
        <v>206</v>
      </c>
      <c r="F463" s="240">
        <v>139.38999999999999</v>
      </c>
      <c r="G463" s="237" t="s">
        <v>600</v>
      </c>
      <c r="H463" s="169">
        <v>43845</v>
      </c>
      <c r="I463" t="s">
        <v>598</v>
      </c>
      <c r="J463" t="s">
        <v>188</v>
      </c>
      <c r="K463" t="s">
        <v>177</v>
      </c>
      <c r="N463" t="s">
        <v>810</v>
      </c>
    </row>
    <row r="464" spans="1:15" hidden="1" x14ac:dyDescent="0.2">
      <c r="A464" s="237" t="s">
        <v>536</v>
      </c>
      <c r="B464" s="238">
        <v>43796</v>
      </c>
      <c r="C464" s="239">
        <v>5</v>
      </c>
      <c r="D464" s="237" t="s">
        <v>210</v>
      </c>
      <c r="E464" s="221" t="s">
        <v>211</v>
      </c>
      <c r="F464" s="240">
        <v>5.85</v>
      </c>
      <c r="G464" s="237" t="s">
        <v>602</v>
      </c>
      <c r="H464" s="169">
        <v>43845</v>
      </c>
      <c r="I464" t="s">
        <v>598</v>
      </c>
      <c r="J464" t="s">
        <v>188</v>
      </c>
      <c r="K464" t="s">
        <v>177</v>
      </c>
      <c r="N464" t="s">
        <v>810</v>
      </c>
    </row>
    <row r="465" spans="1:14" hidden="1" x14ac:dyDescent="0.2">
      <c r="A465" s="237" t="s">
        <v>601</v>
      </c>
      <c r="B465" s="238">
        <v>43858</v>
      </c>
      <c r="C465" s="239">
        <v>7</v>
      </c>
      <c r="D465" s="237" t="s">
        <v>210</v>
      </c>
      <c r="E465" s="221" t="s">
        <v>211</v>
      </c>
      <c r="F465" s="240">
        <v>10</v>
      </c>
      <c r="G465" s="237" t="s">
        <v>602</v>
      </c>
      <c r="H465" s="169">
        <v>43845</v>
      </c>
      <c r="I465" t="s">
        <v>598</v>
      </c>
      <c r="J465" t="s">
        <v>188</v>
      </c>
      <c r="K465" t="s">
        <v>177</v>
      </c>
      <c r="N465" t="s">
        <v>810</v>
      </c>
    </row>
    <row r="466" spans="1:14" hidden="1" x14ac:dyDescent="0.2">
      <c r="A466" s="237" t="s">
        <v>601</v>
      </c>
      <c r="B466" s="238">
        <v>43858</v>
      </c>
      <c r="C466" s="239">
        <v>7</v>
      </c>
      <c r="D466" s="237" t="s">
        <v>205</v>
      </c>
      <c r="E466" s="221" t="s">
        <v>206</v>
      </c>
      <c r="F466" s="240">
        <v>896.55</v>
      </c>
      <c r="G466" s="237" t="s">
        <v>603</v>
      </c>
      <c r="H466" s="169">
        <v>43847</v>
      </c>
      <c r="I466" t="s">
        <v>604</v>
      </c>
      <c r="J466" t="s">
        <v>188</v>
      </c>
      <c r="K466" t="s">
        <v>605</v>
      </c>
      <c r="N466" t="s">
        <v>810</v>
      </c>
    </row>
    <row r="467" spans="1:14" hidden="1" x14ac:dyDescent="0.2">
      <c r="A467" s="237" t="s">
        <v>601</v>
      </c>
      <c r="B467" s="238">
        <v>43858</v>
      </c>
      <c r="C467" s="239">
        <v>7</v>
      </c>
      <c r="D467" s="237" t="s">
        <v>205</v>
      </c>
      <c r="E467" s="221" t="s">
        <v>206</v>
      </c>
      <c r="F467" s="240">
        <v>17.399999999999999</v>
      </c>
      <c r="G467" s="237" t="s">
        <v>603</v>
      </c>
      <c r="H467" s="169">
        <v>43847</v>
      </c>
      <c r="I467" t="s">
        <v>604</v>
      </c>
      <c r="J467" t="s">
        <v>188</v>
      </c>
      <c r="K467" t="s">
        <v>605</v>
      </c>
      <c r="N467" t="s">
        <v>810</v>
      </c>
    </row>
    <row r="468" spans="1:14" hidden="1" x14ac:dyDescent="0.2">
      <c r="A468" s="237" t="s">
        <v>601</v>
      </c>
      <c r="B468" s="238">
        <v>43858</v>
      </c>
      <c r="C468" s="239">
        <v>7</v>
      </c>
      <c r="D468" s="237" t="s">
        <v>205</v>
      </c>
      <c r="E468" s="221" t="s">
        <v>206</v>
      </c>
      <c r="F468" s="240">
        <v>26.7</v>
      </c>
      <c r="G468" s="237" t="s">
        <v>603</v>
      </c>
      <c r="H468" s="169">
        <v>43847</v>
      </c>
      <c r="I468" t="s">
        <v>604</v>
      </c>
      <c r="J468" t="s">
        <v>188</v>
      </c>
      <c r="K468" t="s">
        <v>605</v>
      </c>
      <c r="N468" t="s">
        <v>810</v>
      </c>
    </row>
    <row r="469" spans="1:14" hidden="1" x14ac:dyDescent="0.2">
      <c r="A469" s="237" t="s">
        <v>601</v>
      </c>
      <c r="B469" s="238">
        <v>43858</v>
      </c>
      <c r="C469" s="239">
        <v>7</v>
      </c>
      <c r="D469" s="237" t="s">
        <v>210</v>
      </c>
      <c r="E469" s="221" t="s">
        <v>211</v>
      </c>
      <c r="F469" s="240">
        <v>16.850000000000001</v>
      </c>
      <c r="G469" s="237" t="s">
        <v>606</v>
      </c>
      <c r="H469" s="169">
        <v>43847</v>
      </c>
      <c r="I469" t="s">
        <v>604</v>
      </c>
      <c r="J469" t="s">
        <v>188</v>
      </c>
      <c r="K469" t="s">
        <v>605</v>
      </c>
      <c r="N469" t="s">
        <v>810</v>
      </c>
    </row>
    <row r="470" spans="1:14" hidden="1" x14ac:dyDescent="0.2">
      <c r="A470" s="237" t="s">
        <v>601</v>
      </c>
      <c r="B470" s="238">
        <v>43858</v>
      </c>
      <c r="C470" s="239">
        <v>7</v>
      </c>
      <c r="D470" s="237" t="s">
        <v>210</v>
      </c>
      <c r="E470" s="221" t="s">
        <v>211</v>
      </c>
      <c r="F470" s="240">
        <v>10</v>
      </c>
      <c r="G470" s="237" t="s">
        <v>606</v>
      </c>
      <c r="H470" s="169">
        <v>43847</v>
      </c>
      <c r="I470" t="s">
        <v>604</v>
      </c>
      <c r="J470" t="s">
        <v>188</v>
      </c>
      <c r="K470" t="s">
        <v>605</v>
      </c>
      <c r="N470" t="s">
        <v>810</v>
      </c>
    </row>
    <row r="471" spans="1:14" hidden="1" x14ac:dyDescent="0.2">
      <c r="A471" s="237" t="s">
        <v>601</v>
      </c>
      <c r="B471" s="238">
        <v>43858</v>
      </c>
      <c r="C471" s="239">
        <v>7</v>
      </c>
      <c r="D471" s="237" t="s">
        <v>210</v>
      </c>
      <c r="E471" s="221" t="s">
        <v>211</v>
      </c>
      <c r="F471" s="240">
        <v>10</v>
      </c>
      <c r="G471" s="237" t="s">
        <v>606</v>
      </c>
      <c r="H471" s="169">
        <v>43847</v>
      </c>
      <c r="I471" t="s">
        <v>604</v>
      </c>
      <c r="J471" t="s">
        <v>188</v>
      </c>
      <c r="K471" t="s">
        <v>605</v>
      </c>
      <c r="N471" t="s">
        <v>810</v>
      </c>
    </row>
    <row r="472" spans="1:14" hidden="1" x14ac:dyDescent="0.2">
      <c r="A472" s="237" t="s">
        <v>591</v>
      </c>
      <c r="B472" s="238">
        <v>43858</v>
      </c>
      <c r="C472" s="239">
        <v>7</v>
      </c>
      <c r="D472" s="237" t="s">
        <v>210</v>
      </c>
      <c r="E472" s="221" t="s">
        <v>211</v>
      </c>
      <c r="F472" s="240">
        <v>7.5</v>
      </c>
      <c r="G472" s="237" t="s">
        <v>607</v>
      </c>
      <c r="H472" s="169">
        <v>43847</v>
      </c>
      <c r="I472" t="s">
        <v>604</v>
      </c>
      <c r="J472" t="s">
        <v>188</v>
      </c>
      <c r="K472" t="s">
        <v>605</v>
      </c>
      <c r="N472" t="s">
        <v>810</v>
      </c>
    </row>
    <row r="473" spans="1:14" hidden="1" x14ac:dyDescent="0.2">
      <c r="A473" s="237" t="s">
        <v>591</v>
      </c>
      <c r="B473" s="238">
        <v>43858</v>
      </c>
      <c r="C473" s="239">
        <v>7</v>
      </c>
      <c r="D473" s="237" t="s">
        <v>210</v>
      </c>
      <c r="E473" s="221" t="s">
        <v>211</v>
      </c>
      <c r="F473" s="240">
        <v>138.26</v>
      </c>
      <c r="G473" s="237" t="s">
        <v>608</v>
      </c>
      <c r="H473" s="169">
        <v>43847</v>
      </c>
      <c r="I473" t="s">
        <v>604</v>
      </c>
      <c r="J473" t="s">
        <v>188</v>
      </c>
      <c r="K473" t="s">
        <v>605</v>
      </c>
      <c r="N473" t="s">
        <v>810</v>
      </c>
    </row>
    <row r="474" spans="1:14" hidden="1" x14ac:dyDescent="0.2">
      <c r="A474" s="237" t="s">
        <v>592</v>
      </c>
      <c r="B474" s="238">
        <v>43858</v>
      </c>
      <c r="C474" s="239">
        <v>7</v>
      </c>
      <c r="D474" s="237" t="s">
        <v>210</v>
      </c>
      <c r="E474" s="221" t="s">
        <v>211</v>
      </c>
      <c r="F474" s="240">
        <v>0.5</v>
      </c>
      <c r="G474" s="237" t="s">
        <v>606</v>
      </c>
      <c r="H474" s="169">
        <v>43847</v>
      </c>
      <c r="I474" t="s">
        <v>604</v>
      </c>
      <c r="J474" t="s">
        <v>188</v>
      </c>
      <c r="K474" t="s">
        <v>605</v>
      </c>
      <c r="N474" t="s">
        <v>810</v>
      </c>
    </row>
    <row r="475" spans="1:14" hidden="1" x14ac:dyDescent="0.2">
      <c r="A475" s="248">
        <v>100555138</v>
      </c>
      <c r="B475" s="238">
        <v>43887</v>
      </c>
      <c r="C475" s="239">
        <v>8</v>
      </c>
      <c r="D475" s="248">
        <v>62102</v>
      </c>
      <c r="E475" s="237" t="s">
        <v>211</v>
      </c>
      <c r="F475" s="240">
        <v>7.5</v>
      </c>
      <c r="G475" s="237" t="s">
        <v>607</v>
      </c>
      <c r="H475" s="169">
        <v>43847</v>
      </c>
      <c r="I475" t="s">
        <v>604</v>
      </c>
      <c r="J475" t="s">
        <v>188</v>
      </c>
      <c r="K475" t="s">
        <v>605</v>
      </c>
      <c r="N475" t="s">
        <v>810</v>
      </c>
    </row>
    <row r="476" spans="1:14" hidden="1" x14ac:dyDescent="0.2">
      <c r="A476" s="248">
        <v>100555138</v>
      </c>
      <c r="B476" s="238">
        <v>43887</v>
      </c>
      <c r="C476" s="239">
        <v>8</v>
      </c>
      <c r="D476" s="248">
        <v>62102</v>
      </c>
      <c r="E476" s="237" t="s">
        <v>211</v>
      </c>
      <c r="F476" s="240">
        <v>220.9</v>
      </c>
      <c r="G476" s="237" t="s">
        <v>609</v>
      </c>
      <c r="H476" s="169">
        <v>43847</v>
      </c>
      <c r="I476" t="s">
        <v>604</v>
      </c>
      <c r="J476" t="s">
        <v>543</v>
      </c>
      <c r="K476" t="s">
        <v>605</v>
      </c>
      <c r="N476" t="s">
        <v>810</v>
      </c>
    </row>
    <row r="477" spans="1:14" hidden="1" x14ac:dyDescent="0.2">
      <c r="A477" s="248">
        <v>100555138</v>
      </c>
      <c r="B477" s="238">
        <v>43887</v>
      </c>
      <c r="C477" s="239">
        <v>8</v>
      </c>
      <c r="D477" s="248">
        <v>62102</v>
      </c>
      <c r="E477" s="237" t="s">
        <v>211</v>
      </c>
      <c r="F477" s="240">
        <v>3.31</v>
      </c>
      <c r="G477" s="237" t="s">
        <v>610</v>
      </c>
      <c r="H477" s="169">
        <v>43847</v>
      </c>
      <c r="I477" t="s">
        <v>604</v>
      </c>
      <c r="J477" t="s">
        <v>188</v>
      </c>
      <c r="K477" t="s">
        <v>605</v>
      </c>
      <c r="N477" t="s">
        <v>810</v>
      </c>
    </row>
    <row r="478" spans="1:14" hidden="1" x14ac:dyDescent="0.2">
      <c r="A478" s="248">
        <v>100555141</v>
      </c>
      <c r="B478" s="238">
        <v>43887</v>
      </c>
      <c r="C478" s="239">
        <v>8</v>
      </c>
      <c r="D478" s="248">
        <v>62102</v>
      </c>
      <c r="E478" s="237" t="s">
        <v>211</v>
      </c>
      <c r="F478" s="240">
        <v>149.29</v>
      </c>
      <c r="G478" s="237" t="s">
        <v>611</v>
      </c>
      <c r="H478" s="169">
        <v>43847</v>
      </c>
      <c r="I478" t="s">
        <v>604</v>
      </c>
      <c r="J478" t="s">
        <v>175</v>
      </c>
      <c r="K478" t="s">
        <v>605</v>
      </c>
      <c r="N478" t="s">
        <v>810</v>
      </c>
    </row>
    <row r="479" spans="1:14" hidden="1" x14ac:dyDescent="0.2">
      <c r="A479" s="248">
        <v>100555141</v>
      </c>
      <c r="B479" s="238">
        <v>43887</v>
      </c>
      <c r="C479" s="239">
        <v>8</v>
      </c>
      <c r="D479" s="248">
        <v>62102</v>
      </c>
      <c r="E479" s="237" t="s">
        <v>211</v>
      </c>
      <c r="F479" s="240">
        <v>7.5</v>
      </c>
      <c r="G479" s="237" t="s">
        <v>607</v>
      </c>
      <c r="H479" s="169">
        <v>43847</v>
      </c>
      <c r="I479" t="s">
        <v>604</v>
      </c>
      <c r="J479" t="s">
        <v>188</v>
      </c>
      <c r="K479" t="s">
        <v>605</v>
      </c>
      <c r="N479" t="s">
        <v>810</v>
      </c>
    </row>
    <row r="480" spans="1:14" hidden="1" x14ac:dyDescent="0.2">
      <c r="A480" s="248">
        <v>100555170</v>
      </c>
      <c r="B480" s="238">
        <v>43887</v>
      </c>
      <c r="C480" s="239">
        <v>8</v>
      </c>
      <c r="D480" s="248">
        <v>62102</v>
      </c>
      <c r="E480" s="237" t="s">
        <v>211</v>
      </c>
      <c r="F480" s="240">
        <v>0.5</v>
      </c>
      <c r="G480" s="237" t="s">
        <v>606</v>
      </c>
      <c r="H480" s="169">
        <v>43847</v>
      </c>
      <c r="I480" t="s">
        <v>604</v>
      </c>
      <c r="J480" t="s">
        <v>188</v>
      </c>
      <c r="K480" t="s">
        <v>605</v>
      </c>
      <c r="N480" t="s">
        <v>810</v>
      </c>
    </row>
    <row r="481" spans="1:14" hidden="1" x14ac:dyDescent="0.2">
      <c r="A481" s="248">
        <v>100555170</v>
      </c>
      <c r="B481" s="238">
        <v>43887</v>
      </c>
      <c r="C481" s="239">
        <v>8</v>
      </c>
      <c r="D481" s="248">
        <v>62102</v>
      </c>
      <c r="E481" s="237" t="s">
        <v>211</v>
      </c>
      <c r="F481" s="240">
        <v>0.5</v>
      </c>
      <c r="G481" s="237" t="s">
        <v>606</v>
      </c>
      <c r="H481" s="169">
        <v>43847</v>
      </c>
      <c r="I481" t="s">
        <v>604</v>
      </c>
      <c r="J481" t="s">
        <v>188</v>
      </c>
      <c r="K481" t="s">
        <v>605</v>
      </c>
      <c r="N481" t="s">
        <v>810</v>
      </c>
    </row>
    <row r="482" spans="1:14" hidden="1" x14ac:dyDescent="0.2">
      <c r="A482" s="237" t="s">
        <v>596</v>
      </c>
      <c r="B482" s="238">
        <v>43860</v>
      </c>
      <c r="C482" s="239">
        <v>7</v>
      </c>
      <c r="D482" s="237" t="s">
        <v>205</v>
      </c>
      <c r="E482" s="221" t="s">
        <v>206</v>
      </c>
      <c r="F482" s="240">
        <v>626.09</v>
      </c>
      <c r="G482" s="237" t="s">
        <v>612</v>
      </c>
      <c r="H482" s="169">
        <v>43849</v>
      </c>
      <c r="I482" t="s">
        <v>613</v>
      </c>
      <c r="J482" t="s">
        <v>188</v>
      </c>
      <c r="K482" t="s">
        <v>185</v>
      </c>
      <c r="N482" t="s">
        <v>810</v>
      </c>
    </row>
    <row r="483" spans="1:14" hidden="1" x14ac:dyDescent="0.2">
      <c r="A483" s="237" t="s">
        <v>591</v>
      </c>
      <c r="B483" s="238">
        <v>43858</v>
      </c>
      <c r="C483" s="239">
        <v>7</v>
      </c>
      <c r="D483" s="237" t="s">
        <v>210</v>
      </c>
      <c r="E483" s="221" t="s">
        <v>211</v>
      </c>
      <c r="F483" s="240">
        <v>7.5</v>
      </c>
      <c r="G483" s="237" t="s">
        <v>614</v>
      </c>
      <c r="H483" s="169">
        <v>43851</v>
      </c>
      <c r="I483" t="s">
        <v>613</v>
      </c>
      <c r="J483" t="s">
        <v>188</v>
      </c>
      <c r="K483" t="s">
        <v>185</v>
      </c>
      <c r="N483" t="s">
        <v>810</v>
      </c>
    </row>
    <row r="484" spans="1:14" hidden="1" x14ac:dyDescent="0.2">
      <c r="A484" s="237" t="s">
        <v>591</v>
      </c>
      <c r="B484" s="238">
        <v>43858</v>
      </c>
      <c r="C484" s="239">
        <v>7</v>
      </c>
      <c r="D484" s="237" t="s">
        <v>210</v>
      </c>
      <c r="E484" s="221" t="s">
        <v>211</v>
      </c>
      <c r="F484" s="240">
        <v>130.43</v>
      </c>
      <c r="G484" s="237" t="s">
        <v>615</v>
      </c>
      <c r="H484" s="169">
        <v>43851</v>
      </c>
      <c r="I484" t="s">
        <v>613</v>
      </c>
      <c r="J484" t="s">
        <v>188</v>
      </c>
      <c r="K484" t="s">
        <v>185</v>
      </c>
      <c r="N484" t="s">
        <v>810</v>
      </c>
    </row>
    <row r="485" spans="1:14" hidden="1" x14ac:dyDescent="0.2">
      <c r="A485" s="237" t="s">
        <v>592</v>
      </c>
      <c r="B485" s="238">
        <v>43858</v>
      </c>
      <c r="C485" s="239">
        <v>7</v>
      </c>
      <c r="D485" s="237" t="s">
        <v>210</v>
      </c>
      <c r="E485" s="221" t="s">
        <v>211</v>
      </c>
      <c r="F485" s="240">
        <v>0.5</v>
      </c>
      <c r="G485" s="237" t="s">
        <v>616</v>
      </c>
      <c r="H485" s="169">
        <v>43851</v>
      </c>
      <c r="I485" t="s">
        <v>613</v>
      </c>
      <c r="J485" t="s">
        <v>188</v>
      </c>
      <c r="K485" t="s">
        <v>185</v>
      </c>
      <c r="N485" t="s">
        <v>810</v>
      </c>
    </row>
    <row r="486" spans="1:14" hidden="1" x14ac:dyDescent="0.2">
      <c r="A486" s="248">
        <v>100555138</v>
      </c>
      <c r="B486" s="238">
        <v>43887</v>
      </c>
      <c r="C486" s="239">
        <v>8</v>
      </c>
      <c r="D486" s="248">
        <v>62102</v>
      </c>
      <c r="E486" s="237" t="s">
        <v>211</v>
      </c>
      <c r="F486" s="240">
        <v>70.75</v>
      </c>
      <c r="G486" s="237" t="s">
        <v>617</v>
      </c>
      <c r="H486" s="169">
        <v>43851</v>
      </c>
      <c r="I486" t="s">
        <v>613</v>
      </c>
      <c r="J486" t="s">
        <v>543</v>
      </c>
      <c r="K486" t="s">
        <v>185</v>
      </c>
      <c r="N486" t="s">
        <v>810</v>
      </c>
    </row>
    <row r="487" spans="1:14" hidden="1" x14ac:dyDescent="0.2">
      <c r="A487" s="248">
        <v>100555138</v>
      </c>
      <c r="B487" s="238">
        <v>43887</v>
      </c>
      <c r="C487" s="239">
        <v>8</v>
      </c>
      <c r="D487" s="248">
        <v>62102</v>
      </c>
      <c r="E487" s="237" t="s">
        <v>211</v>
      </c>
      <c r="F487" s="240">
        <v>7.5</v>
      </c>
      <c r="G487" s="237" t="s">
        <v>614</v>
      </c>
      <c r="H487" s="169">
        <v>43851</v>
      </c>
      <c r="I487" t="s">
        <v>613</v>
      </c>
      <c r="J487" t="s">
        <v>188</v>
      </c>
      <c r="K487" t="s">
        <v>185</v>
      </c>
      <c r="N487" t="s">
        <v>810</v>
      </c>
    </row>
    <row r="488" spans="1:14" hidden="1" x14ac:dyDescent="0.2">
      <c r="A488" s="248">
        <v>100555138</v>
      </c>
      <c r="B488" s="238">
        <v>43887</v>
      </c>
      <c r="C488" s="239">
        <v>8</v>
      </c>
      <c r="D488" s="248">
        <v>62102</v>
      </c>
      <c r="E488" s="237" t="s">
        <v>211</v>
      </c>
      <c r="F488" s="240">
        <v>41.8</v>
      </c>
      <c r="G488" s="237" t="s">
        <v>618</v>
      </c>
      <c r="H488" s="169">
        <v>43851</v>
      </c>
      <c r="I488" t="s">
        <v>613</v>
      </c>
      <c r="J488" t="s">
        <v>543</v>
      </c>
      <c r="K488" t="s">
        <v>185</v>
      </c>
      <c r="N488" t="s">
        <v>810</v>
      </c>
    </row>
    <row r="489" spans="1:14" hidden="1" x14ac:dyDescent="0.2">
      <c r="A489" s="248">
        <v>100555170</v>
      </c>
      <c r="B489" s="238">
        <v>43887</v>
      </c>
      <c r="C489" s="239">
        <v>8</v>
      </c>
      <c r="D489" s="248">
        <v>62102</v>
      </c>
      <c r="E489" s="237" t="s">
        <v>211</v>
      </c>
      <c r="F489" s="240">
        <v>0.5</v>
      </c>
      <c r="G489" s="237" t="s">
        <v>616</v>
      </c>
      <c r="H489" s="169">
        <v>43851</v>
      </c>
      <c r="I489" t="s">
        <v>613</v>
      </c>
      <c r="J489" t="s">
        <v>188</v>
      </c>
      <c r="K489" t="s">
        <v>185</v>
      </c>
      <c r="N489" t="s">
        <v>810</v>
      </c>
    </row>
    <row r="490" spans="1:14" hidden="1" x14ac:dyDescent="0.2">
      <c r="A490" s="248">
        <v>100555170</v>
      </c>
      <c r="B490" s="238">
        <v>43887</v>
      </c>
      <c r="C490" s="239">
        <v>8</v>
      </c>
      <c r="D490" s="248">
        <v>62102</v>
      </c>
      <c r="E490" s="237" t="s">
        <v>211</v>
      </c>
      <c r="F490" s="240">
        <v>0.5</v>
      </c>
      <c r="G490" s="237" t="s">
        <v>616</v>
      </c>
      <c r="H490" s="169">
        <v>43851</v>
      </c>
      <c r="I490" t="s">
        <v>613</v>
      </c>
      <c r="J490" t="s">
        <v>188</v>
      </c>
      <c r="K490" t="s">
        <v>185</v>
      </c>
      <c r="N490" t="s">
        <v>810</v>
      </c>
    </row>
    <row r="491" spans="1:14" hidden="1" x14ac:dyDescent="0.2">
      <c r="A491" s="237" t="s">
        <v>591</v>
      </c>
      <c r="B491" s="238">
        <v>43858</v>
      </c>
      <c r="C491" s="239">
        <v>7</v>
      </c>
      <c r="D491" s="237" t="s">
        <v>205</v>
      </c>
      <c r="E491" s="221" t="s">
        <v>206</v>
      </c>
      <c r="F491" s="240">
        <v>347.26</v>
      </c>
      <c r="G491" s="237" t="s">
        <v>619</v>
      </c>
      <c r="H491" s="169">
        <v>43852</v>
      </c>
      <c r="I491" t="s">
        <v>613</v>
      </c>
      <c r="J491" t="s">
        <v>188</v>
      </c>
      <c r="K491" t="s">
        <v>185</v>
      </c>
      <c r="N491" t="s">
        <v>810</v>
      </c>
    </row>
    <row r="492" spans="1:14" hidden="1" x14ac:dyDescent="0.2">
      <c r="A492" s="237" t="s">
        <v>591</v>
      </c>
      <c r="B492" s="238">
        <v>43858</v>
      </c>
      <c r="C492" s="239">
        <v>7</v>
      </c>
      <c r="D492" s="237" t="s">
        <v>210</v>
      </c>
      <c r="E492" s="221" t="s">
        <v>211</v>
      </c>
      <c r="F492" s="240">
        <v>21.35</v>
      </c>
      <c r="G492" s="237" t="s">
        <v>620</v>
      </c>
      <c r="H492" s="169">
        <v>43852</v>
      </c>
      <c r="I492" t="s">
        <v>613</v>
      </c>
      <c r="J492" t="s">
        <v>188</v>
      </c>
      <c r="K492" t="s">
        <v>185</v>
      </c>
      <c r="N492" t="s">
        <v>810</v>
      </c>
    </row>
    <row r="493" spans="1:14" hidden="1" x14ac:dyDescent="0.2">
      <c r="A493" s="237" t="s">
        <v>591</v>
      </c>
      <c r="B493" s="238">
        <v>43858</v>
      </c>
      <c r="C493" s="239">
        <v>7</v>
      </c>
      <c r="D493" s="237" t="s">
        <v>210</v>
      </c>
      <c r="E493" s="221" t="s">
        <v>211</v>
      </c>
      <c r="F493" s="240">
        <v>21.35</v>
      </c>
      <c r="G493" s="237" t="s">
        <v>620</v>
      </c>
      <c r="H493" s="169">
        <v>43852</v>
      </c>
      <c r="I493" t="s">
        <v>613</v>
      </c>
      <c r="J493" t="s">
        <v>188</v>
      </c>
      <c r="K493" t="s">
        <v>185</v>
      </c>
      <c r="N493" t="s">
        <v>810</v>
      </c>
    </row>
    <row r="494" spans="1:14" hidden="1" x14ac:dyDescent="0.2">
      <c r="A494" s="237" t="s">
        <v>591</v>
      </c>
      <c r="B494" s="238">
        <v>43858</v>
      </c>
      <c r="C494" s="239">
        <v>7</v>
      </c>
      <c r="D494" s="237" t="s">
        <v>205</v>
      </c>
      <c r="E494" s="221" t="s">
        <v>206</v>
      </c>
      <c r="F494" s="240">
        <v>481.9</v>
      </c>
      <c r="G494" s="237" t="s">
        <v>621</v>
      </c>
      <c r="H494" s="169">
        <v>43881</v>
      </c>
      <c r="I494" t="s">
        <v>622</v>
      </c>
      <c r="J494" t="s">
        <v>188</v>
      </c>
      <c r="K494" t="s">
        <v>177</v>
      </c>
      <c r="N494" t="s">
        <v>810</v>
      </c>
    </row>
    <row r="495" spans="1:14" hidden="1" x14ac:dyDescent="0.2">
      <c r="A495" s="237" t="s">
        <v>591</v>
      </c>
      <c r="B495" s="238">
        <v>43858</v>
      </c>
      <c r="C495" s="239">
        <v>7</v>
      </c>
      <c r="D495" s="237" t="s">
        <v>210</v>
      </c>
      <c r="E495" s="221" t="s">
        <v>211</v>
      </c>
      <c r="F495" s="240">
        <v>5.85</v>
      </c>
      <c r="G495" s="237" t="s">
        <v>623</v>
      </c>
      <c r="H495" s="169">
        <v>43881</v>
      </c>
      <c r="I495" t="s">
        <v>622</v>
      </c>
      <c r="J495" t="s">
        <v>188</v>
      </c>
      <c r="K495" t="s">
        <v>177</v>
      </c>
      <c r="N495" t="s">
        <v>810</v>
      </c>
    </row>
    <row r="496" spans="1:14" hidden="1" x14ac:dyDescent="0.2">
      <c r="A496" s="248">
        <v>100555138</v>
      </c>
      <c r="B496" s="238">
        <v>43887</v>
      </c>
      <c r="C496" s="239">
        <v>8</v>
      </c>
      <c r="D496" s="248">
        <v>62101</v>
      </c>
      <c r="E496" s="249" t="s">
        <v>624</v>
      </c>
      <c r="F496" s="240">
        <v>87.82</v>
      </c>
      <c r="G496" s="237" t="s">
        <v>621</v>
      </c>
      <c r="H496" s="250">
        <v>43881</v>
      </c>
      <c r="I496" t="s">
        <v>622</v>
      </c>
      <c r="J496" t="s">
        <v>188</v>
      </c>
      <c r="K496" t="s">
        <v>177</v>
      </c>
      <c r="N496" t="s">
        <v>810</v>
      </c>
    </row>
    <row r="497" spans="1:15" hidden="1" x14ac:dyDescent="0.2">
      <c r="A497" s="248">
        <v>100555139</v>
      </c>
      <c r="B497" s="238">
        <v>43887</v>
      </c>
      <c r="C497" s="239">
        <v>8</v>
      </c>
      <c r="D497" s="248">
        <v>62101</v>
      </c>
      <c r="E497" s="249" t="s">
        <v>624</v>
      </c>
      <c r="F497" s="240">
        <v>8.6999999999999993</v>
      </c>
      <c r="G497" s="237" t="s">
        <v>625</v>
      </c>
      <c r="H497" s="169">
        <v>43881</v>
      </c>
      <c r="I497" t="s">
        <v>622</v>
      </c>
      <c r="J497" t="s">
        <v>188</v>
      </c>
      <c r="K497" t="s">
        <v>177</v>
      </c>
      <c r="N497" t="s">
        <v>810</v>
      </c>
    </row>
    <row r="498" spans="1:15" hidden="1" x14ac:dyDescent="0.2">
      <c r="A498" s="248">
        <v>100555141</v>
      </c>
      <c r="B498" s="238">
        <v>43887</v>
      </c>
      <c r="C498" s="239">
        <v>8</v>
      </c>
      <c r="D498" s="248">
        <v>62101</v>
      </c>
      <c r="E498" s="249" t="s">
        <v>624</v>
      </c>
      <c r="F498" s="240">
        <v>8.6999999999999993</v>
      </c>
      <c r="G498" s="237" t="s">
        <v>625</v>
      </c>
      <c r="H498" s="169">
        <v>43881</v>
      </c>
      <c r="I498" t="s">
        <v>622</v>
      </c>
      <c r="J498" t="s">
        <v>188</v>
      </c>
      <c r="K498" t="s">
        <v>177</v>
      </c>
      <c r="N498" t="s">
        <v>810</v>
      </c>
    </row>
    <row r="499" spans="1:15" hidden="1" x14ac:dyDescent="0.2">
      <c r="A499" s="248">
        <v>100555141</v>
      </c>
      <c r="B499" s="238">
        <v>43887</v>
      </c>
      <c r="C499" s="239">
        <v>8</v>
      </c>
      <c r="D499" s="248">
        <v>62101</v>
      </c>
      <c r="E499" s="249" t="s">
        <v>624</v>
      </c>
      <c r="F499" s="240">
        <v>65.739999999999995</v>
      </c>
      <c r="G499" s="237" t="s">
        <v>625</v>
      </c>
      <c r="H499" s="169">
        <v>43881</v>
      </c>
      <c r="I499" t="s">
        <v>622</v>
      </c>
      <c r="J499" t="s">
        <v>188</v>
      </c>
      <c r="K499" t="s">
        <v>177</v>
      </c>
      <c r="N499" t="s">
        <v>810</v>
      </c>
      <c r="O499" s="251"/>
    </row>
    <row r="500" spans="1:15" hidden="1" x14ac:dyDescent="0.2">
      <c r="A500" s="248">
        <v>100555138</v>
      </c>
      <c r="B500" s="238">
        <v>43887</v>
      </c>
      <c r="C500" s="239">
        <v>8</v>
      </c>
      <c r="D500" s="248">
        <v>62102</v>
      </c>
      <c r="E500" s="237" t="s">
        <v>211</v>
      </c>
      <c r="F500" s="240">
        <v>10</v>
      </c>
      <c r="G500" s="237" t="s">
        <v>623</v>
      </c>
      <c r="H500" s="169">
        <v>43881</v>
      </c>
      <c r="I500" t="s">
        <v>622</v>
      </c>
      <c r="J500" t="s">
        <v>188</v>
      </c>
      <c r="K500" t="s">
        <v>177</v>
      </c>
      <c r="N500" t="s">
        <v>810</v>
      </c>
    </row>
    <row r="501" spans="1:15" hidden="1" x14ac:dyDescent="0.2">
      <c r="A501" s="248">
        <v>100555139</v>
      </c>
      <c r="B501" s="238">
        <v>43887</v>
      </c>
      <c r="C501" s="239">
        <v>8</v>
      </c>
      <c r="D501" s="248">
        <v>62102</v>
      </c>
      <c r="E501" s="237" t="s">
        <v>211</v>
      </c>
      <c r="F501" s="240">
        <v>10</v>
      </c>
      <c r="G501" s="237" t="s">
        <v>623</v>
      </c>
      <c r="H501" s="169">
        <v>43881</v>
      </c>
      <c r="I501" t="s">
        <v>622</v>
      </c>
      <c r="J501" t="s">
        <v>188</v>
      </c>
      <c r="K501" t="s">
        <v>177</v>
      </c>
      <c r="N501" t="s">
        <v>810</v>
      </c>
    </row>
    <row r="502" spans="1:15" hidden="1" x14ac:dyDescent="0.2">
      <c r="A502" s="248">
        <v>100555141</v>
      </c>
      <c r="B502" s="238">
        <v>43887</v>
      </c>
      <c r="C502" s="239">
        <v>8</v>
      </c>
      <c r="D502" s="248">
        <v>62102</v>
      </c>
      <c r="E502" s="237" t="s">
        <v>211</v>
      </c>
      <c r="F502" s="240">
        <v>10</v>
      </c>
      <c r="G502" s="237" t="s">
        <v>623</v>
      </c>
      <c r="H502" s="169">
        <v>43881</v>
      </c>
      <c r="I502" t="s">
        <v>622</v>
      </c>
      <c r="J502" t="s">
        <v>188</v>
      </c>
      <c r="K502" t="s">
        <v>177</v>
      </c>
      <c r="N502" t="s">
        <v>810</v>
      </c>
    </row>
    <row r="503" spans="1:15" hidden="1" x14ac:dyDescent="0.2">
      <c r="A503" s="248">
        <v>100555141</v>
      </c>
      <c r="B503" s="238">
        <v>43887</v>
      </c>
      <c r="C503" s="239">
        <v>8</v>
      </c>
      <c r="D503" s="248">
        <v>62102</v>
      </c>
      <c r="E503" s="237" t="s">
        <v>211</v>
      </c>
      <c r="F503" s="240">
        <v>10</v>
      </c>
      <c r="G503" s="237" t="s">
        <v>623</v>
      </c>
      <c r="H503" s="169">
        <v>43881</v>
      </c>
      <c r="I503" t="s">
        <v>622</v>
      </c>
      <c r="J503" t="s">
        <v>188</v>
      </c>
      <c r="K503" t="s">
        <v>177</v>
      </c>
      <c r="N503" t="s">
        <v>810</v>
      </c>
    </row>
    <row r="504" spans="1:15" hidden="1" x14ac:dyDescent="0.2">
      <c r="A504" s="248">
        <v>100555141</v>
      </c>
      <c r="B504" s="238">
        <v>43887</v>
      </c>
      <c r="C504" s="239">
        <v>8</v>
      </c>
      <c r="D504" s="248">
        <v>62102</v>
      </c>
      <c r="E504" s="237" t="s">
        <v>211</v>
      </c>
      <c r="F504" s="240">
        <v>10</v>
      </c>
      <c r="G504" s="237" t="s">
        <v>623</v>
      </c>
      <c r="H504" s="169">
        <v>43881</v>
      </c>
      <c r="I504" t="s">
        <v>622</v>
      </c>
      <c r="J504" t="s">
        <v>188</v>
      </c>
      <c r="K504" t="s">
        <v>177</v>
      </c>
      <c r="N504" t="s">
        <v>810</v>
      </c>
    </row>
    <row r="505" spans="1:15" hidden="1" x14ac:dyDescent="0.2">
      <c r="A505" s="248">
        <v>100555141</v>
      </c>
      <c r="B505" s="238">
        <v>43887</v>
      </c>
      <c r="C505" s="239">
        <v>8</v>
      </c>
      <c r="D505" s="248">
        <v>62102</v>
      </c>
      <c r="E505" s="237" t="s">
        <v>211</v>
      </c>
      <c r="F505" s="240">
        <v>10</v>
      </c>
      <c r="G505" s="237" t="s">
        <v>623</v>
      </c>
      <c r="H505" s="169">
        <v>43881</v>
      </c>
      <c r="I505" t="s">
        <v>622</v>
      </c>
      <c r="J505" t="s">
        <v>188</v>
      </c>
      <c r="K505" t="s">
        <v>177</v>
      </c>
      <c r="N505" t="s">
        <v>810</v>
      </c>
    </row>
    <row r="506" spans="1:15" hidden="1" x14ac:dyDescent="0.2">
      <c r="A506" s="248">
        <v>100555313</v>
      </c>
      <c r="B506" s="238">
        <v>43887</v>
      </c>
      <c r="C506" s="239">
        <v>8</v>
      </c>
      <c r="D506" s="248">
        <v>62101</v>
      </c>
      <c r="E506" s="249" t="s">
        <v>624</v>
      </c>
      <c r="F506" s="240">
        <v>99</v>
      </c>
      <c r="G506" s="237" t="s">
        <v>626</v>
      </c>
      <c r="H506" s="169">
        <v>43882</v>
      </c>
      <c r="I506" s="169" t="s">
        <v>627</v>
      </c>
      <c r="J506" t="s">
        <v>188</v>
      </c>
      <c r="K506" t="s">
        <v>628</v>
      </c>
      <c r="N506" t="s">
        <v>810</v>
      </c>
    </row>
    <row r="507" spans="1:15" hidden="1" x14ac:dyDescent="0.2">
      <c r="A507" s="248">
        <v>100555141</v>
      </c>
      <c r="B507" s="238">
        <v>43887</v>
      </c>
      <c r="C507" s="239">
        <v>8</v>
      </c>
      <c r="D507" s="248">
        <v>62102</v>
      </c>
      <c r="E507" s="237" t="s">
        <v>211</v>
      </c>
      <c r="F507" s="240">
        <v>21.35</v>
      </c>
      <c r="G507" s="237" t="s">
        <v>629</v>
      </c>
      <c r="H507" s="169">
        <v>43882</v>
      </c>
      <c r="I507" s="169" t="s">
        <v>627</v>
      </c>
      <c r="J507" t="s">
        <v>188</v>
      </c>
      <c r="K507" t="s">
        <v>628</v>
      </c>
      <c r="N507" t="s">
        <v>810</v>
      </c>
    </row>
    <row r="508" spans="1:15" hidden="1" x14ac:dyDescent="0.2">
      <c r="A508" s="248">
        <v>100555141</v>
      </c>
      <c r="B508" s="238">
        <v>43887</v>
      </c>
      <c r="C508" s="239">
        <v>8</v>
      </c>
      <c r="D508" s="248">
        <v>62102</v>
      </c>
      <c r="E508" s="237" t="s">
        <v>211</v>
      </c>
      <c r="F508" s="240">
        <v>10</v>
      </c>
      <c r="G508" s="237" t="s">
        <v>629</v>
      </c>
      <c r="H508" s="169">
        <v>43882</v>
      </c>
      <c r="I508" s="169" t="s">
        <v>627</v>
      </c>
      <c r="J508" t="s">
        <v>188</v>
      </c>
      <c r="K508" t="s">
        <v>628</v>
      </c>
      <c r="N508" t="s">
        <v>810</v>
      </c>
    </row>
    <row r="509" spans="1:15" hidden="1" x14ac:dyDescent="0.2">
      <c r="A509" s="248">
        <v>100555142</v>
      </c>
      <c r="B509" s="238">
        <v>43887</v>
      </c>
      <c r="C509" s="239">
        <v>8</v>
      </c>
      <c r="D509" s="248">
        <v>62102</v>
      </c>
      <c r="E509" s="237" t="s">
        <v>211</v>
      </c>
      <c r="F509" s="240">
        <v>86.96</v>
      </c>
      <c r="G509" s="237" t="s">
        <v>630</v>
      </c>
      <c r="H509" s="169">
        <v>43882</v>
      </c>
      <c r="I509" s="169" t="s">
        <v>627</v>
      </c>
      <c r="J509" t="s">
        <v>631</v>
      </c>
      <c r="K509" t="s">
        <v>628</v>
      </c>
      <c r="N509" t="s">
        <v>810</v>
      </c>
    </row>
    <row r="510" spans="1:15" hidden="1" x14ac:dyDescent="0.2">
      <c r="A510" s="248">
        <v>100555142</v>
      </c>
      <c r="B510" s="238">
        <v>43887</v>
      </c>
      <c r="C510" s="239">
        <v>8</v>
      </c>
      <c r="D510" s="248">
        <v>62102</v>
      </c>
      <c r="E510" s="237" t="s">
        <v>211</v>
      </c>
      <c r="F510" s="240">
        <v>7.5</v>
      </c>
      <c r="G510" s="237" t="s">
        <v>632</v>
      </c>
      <c r="H510" s="169">
        <v>43882</v>
      </c>
      <c r="I510" s="169" t="s">
        <v>627</v>
      </c>
      <c r="J510" t="s">
        <v>188</v>
      </c>
      <c r="K510" t="s">
        <v>628</v>
      </c>
      <c r="N510" t="s">
        <v>810</v>
      </c>
    </row>
    <row r="511" spans="1:15" hidden="1" x14ac:dyDescent="0.2">
      <c r="A511" s="248">
        <v>100555439</v>
      </c>
      <c r="B511" s="238">
        <v>43887</v>
      </c>
      <c r="C511" s="239">
        <v>8</v>
      </c>
      <c r="D511" s="248">
        <v>62102</v>
      </c>
      <c r="E511" s="237" t="s">
        <v>211</v>
      </c>
      <c r="F511" s="240">
        <v>0.5</v>
      </c>
      <c r="G511" s="237" t="s">
        <v>629</v>
      </c>
      <c r="H511" s="169">
        <v>43882</v>
      </c>
      <c r="I511" s="169" t="s">
        <v>627</v>
      </c>
      <c r="J511" t="s">
        <v>188</v>
      </c>
      <c r="K511" t="s">
        <v>628</v>
      </c>
      <c r="N511" t="s">
        <v>810</v>
      </c>
    </row>
    <row r="512" spans="1:15" hidden="1" x14ac:dyDescent="0.2">
      <c r="A512" s="252">
        <v>100555313</v>
      </c>
      <c r="B512" s="253">
        <v>43887</v>
      </c>
      <c r="C512" s="254">
        <v>8</v>
      </c>
      <c r="D512" s="252">
        <v>62101</v>
      </c>
      <c r="E512" s="255" t="s">
        <v>624</v>
      </c>
      <c r="F512" s="256">
        <v>95</v>
      </c>
      <c r="G512" s="257" t="s">
        <v>633</v>
      </c>
      <c r="H512" s="169">
        <v>43884</v>
      </c>
      <c r="I512" s="169" t="s">
        <v>627</v>
      </c>
      <c r="J512" t="s">
        <v>188</v>
      </c>
      <c r="K512" t="s">
        <v>628</v>
      </c>
      <c r="N512" t="s">
        <v>810</v>
      </c>
    </row>
    <row r="513" spans="1:14" hidden="1" x14ac:dyDescent="0.2">
      <c r="A513" s="252">
        <v>100555138</v>
      </c>
      <c r="B513" s="253">
        <v>43887</v>
      </c>
      <c r="C513" s="254">
        <v>8</v>
      </c>
      <c r="D513" s="252">
        <v>62101</v>
      </c>
      <c r="E513" s="255" t="s">
        <v>624</v>
      </c>
      <c r="F513" s="256">
        <v>609.37</v>
      </c>
      <c r="G513" s="257" t="s">
        <v>634</v>
      </c>
      <c r="H513" s="169">
        <v>43886</v>
      </c>
      <c r="I513" s="169" t="s">
        <v>635</v>
      </c>
      <c r="J513" t="s">
        <v>188</v>
      </c>
      <c r="K513" t="s">
        <v>636</v>
      </c>
      <c r="M513" t="s">
        <v>637</v>
      </c>
      <c r="N513" t="s">
        <v>810</v>
      </c>
    </row>
    <row r="514" spans="1:14" hidden="1" x14ac:dyDescent="0.2">
      <c r="A514" s="252">
        <v>100555139</v>
      </c>
      <c r="B514" s="253">
        <v>43887</v>
      </c>
      <c r="C514" s="254">
        <v>8</v>
      </c>
      <c r="D514" s="252">
        <v>62101</v>
      </c>
      <c r="E514" s="255" t="s">
        <v>624</v>
      </c>
      <c r="F514" s="256">
        <v>41.74</v>
      </c>
      <c r="G514" s="257" t="s">
        <v>634</v>
      </c>
      <c r="H514" s="169">
        <v>43886</v>
      </c>
      <c r="I514" s="169" t="s">
        <v>635</v>
      </c>
      <c r="J514" t="s">
        <v>188</v>
      </c>
      <c r="K514" t="s">
        <v>636</v>
      </c>
      <c r="N514" t="s">
        <v>810</v>
      </c>
    </row>
    <row r="515" spans="1:14" hidden="1" x14ac:dyDescent="0.2">
      <c r="A515" s="252">
        <v>100555138</v>
      </c>
      <c r="B515" s="253">
        <v>43887</v>
      </c>
      <c r="C515" s="254">
        <v>8</v>
      </c>
      <c r="D515" s="252">
        <v>62102</v>
      </c>
      <c r="E515" s="257" t="s">
        <v>211</v>
      </c>
      <c r="F515" s="256">
        <v>5.85</v>
      </c>
      <c r="G515" s="257" t="s">
        <v>638</v>
      </c>
      <c r="H515" s="169">
        <v>43886</v>
      </c>
      <c r="I515" s="169" t="s">
        <v>635</v>
      </c>
      <c r="J515" t="s">
        <v>188</v>
      </c>
      <c r="K515" t="s">
        <v>636</v>
      </c>
      <c r="N515" t="s">
        <v>810</v>
      </c>
    </row>
    <row r="516" spans="1:14" hidden="1" x14ac:dyDescent="0.2">
      <c r="A516" s="252">
        <v>100555139</v>
      </c>
      <c r="B516" s="253">
        <v>43887</v>
      </c>
      <c r="C516" s="254">
        <v>8</v>
      </c>
      <c r="D516" s="252">
        <v>62102</v>
      </c>
      <c r="E516" s="257" t="s">
        <v>211</v>
      </c>
      <c r="F516" s="256">
        <v>10</v>
      </c>
      <c r="G516" s="257" t="s">
        <v>638</v>
      </c>
      <c r="H516" s="169">
        <v>43886</v>
      </c>
      <c r="I516" s="169" t="s">
        <v>635</v>
      </c>
      <c r="J516" t="s">
        <v>188</v>
      </c>
      <c r="K516" t="s">
        <v>636</v>
      </c>
      <c r="N516" t="s">
        <v>810</v>
      </c>
    </row>
    <row r="517" spans="1:14" hidden="1" x14ac:dyDescent="0.2">
      <c r="A517" s="252">
        <v>100555141</v>
      </c>
      <c r="B517" s="253">
        <v>43887</v>
      </c>
      <c r="C517" s="254">
        <v>8</v>
      </c>
      <c r="D517" s="252">
        <v>62102</v>
      </c>
      <c r="E517" s="257" t="s">
        <v>211</v>
      </c>
      <c r="F517" s="256">
        <v>5.85</v>
      </c>
      <c r="G517" s="257" t="s">
        <v>639</v>
      </c>
      <c r="H517" s="169">
        <v>43887</v>
      </c>
      <c r="I517" s="169" t="s">
        <v>635</v>
      </c>
      <c r="J517" t="s">
        <v>188</v>
      </c>
      <c r="K517" t="s">
        <v>636</v>
      </c>
      <c r="N517" t="s">
        <v>810</v>
      </c>
    </row>
    <row r="518" spans="1:14" hidden="1" x14ac:dyDescent="0.2">
      <c r="A518" s="252">
        <v>100555139</v>
      </c>
      <c r="B518" s="253">
        <v>43887</v>
      </c>
      <c r="C518" s="254">
        <v>8</v>
      </c>
      <c r="D518" s="252">
        <v>62101</v>
      </c>
      <c r="E518" s="255" t="s">
        <v>624</v>
      </c>
      <c r="F518" s="256">
        <v>277.81</v>
      </c>
      <c r="G518" s="257" t="s">
        <v>640</v>
      </c>
      <c r="H518" s="169">
        <v>43895</v>
      </c>
      <c r="I518" s="169" t="s">
        <v>641</v>
      </c>
      <c r="J518" t="s">
        <v>188</v>
      </c>
      <c r="K518" t="s">
        <v>181</v>
      </c>
      <c r="M518" t="s">
        <v>642</v>
      </c>
      <c r="N518" t="s">
        <v>810</v>
      </c>
    </row>
    <row r="519" spans="1:14" hidden="1" x14ac:dyDescent="0.2">
      <c r="A519" s="252">
        <v>100555142</v>
      </c>
      <c r="B519" s="253">
        <v>43887</v>
      </c>
      <c r="C519" s="254">
        <v>8</v>
      </c>
      <c r="D519" s="252">
        <v>62101</v>
      </c>
      <c r="E519" s="255" t="s">
        <v>624</v>
      </c>
      <c r="F519" s="256">
        <v>8.6999999999999993</v>
      </c>
      <c r="G519" s="257" t="s">
        <v>643</v>
      </c>
      <c r="H519" s="169">
        <v>43895</v>
      </c>
      <c r="I519" s="169" t="s">
        <v>641</v>
      </c>
      <c r="J519" t="s">
        <v>188</v>
      </c>
      <c r="K519" t="s">
        <v>181</v>
      </c>
      <c r="N519" t="s">
        <v>810</v>
      </c>
    </row>
    <row r="520" spans="1:14" hidden="1" x14ac:dyDescent="0.2">
      <c r="A520" s="252">
        <v>100555142</v>
      </c>
      <c r="B520" s="253">
        <v>43887</v>
      </c>
      <c r="C520" s="254">
        <v>8</v>
      </c>
      <c r="D520" s="252">
        <v>62101</v>
      </c>
      <c r="E520" s="255" t="s">
        <v>624</v>
      </c>
      <c r="F520" s="256">
        <v>554.08000000000004</v>
      </c>
      <c r="G520" s="257" t="s">
        <v>644</v>
      </c>
      <c r="H520" s="169">
        <v>43895</v>
      </c>
      <c r="I520" s="169" t="s">
        <v>641</v>
      </c>
      <c r="J520" t="s">
        <v>188</v>
      </c>
      <c r="K520" t="s">
        <v>181</v>
      </c>
      <c r="N520" t="s">
        <v>810</v>
      </c>
    </row>
    <row r="521" spans="1:14" hidden="1" x14ac:dyDescent="0.2">
      <c r="A521" s="252">
        <v>100555139</v>
      </c>
      <c r="B521" s="253">
        <v>43887</v>
      </c>
      <c r="C521" s="254">
        <v>8</v>
      </c>
      <c r="D521" s="252">
        <v>62102</v>
      </c>
      <c r="E521" s="257" t="s">
        <v>211</v>
      </c>
      <c r="F521" s="256">
        <v>5.85</v>
      </c>
      <c r="G521" s="257" t="s">
        <v>645</v>
      </c>
      <c r="H521" s="169">
        <v>43895</v>
      </c>
      <c r="I521" s="169" t="s">
        <v>641</v>
      </c>
      <c r="J521" t="s">
        <v>188</v>
      </c>
      <c r="K521" t="s">
        <v>181</v>
      </c>
      <c r="N521" t="s">
        <v>810</v>
      </c>
    </row>
    <row r="522" spans="1:14" hidden="1" x14ac:dyDescent="0.2">
      <c r="A522" s="252">
        <v>100555142</v>
      </c>
      <c r="B522" s="253">
        <v>43887</v>
      </c>
      <c r="C522" s="254">
        <v>8</v>
      </c>
      <c r="D522" s="252">
        <v>62102</v>
      </c>
      <c r="E522" s="257" t="s">
        <v>211</v>
      </c>
      <c r="F522" s="256">
        <v>10</v>
      </c>
      <c r="G522" s="257" t="s">
        <v>645</v>
      </c>
      <c r="H522" s="169">
        <v>43895</v>
      </c>
      <c r="I522" s="169" t="s">
        <v>641</v>
      </c>
      <c r="J522" t="s">
        <v>188</v>
      </c>
      <c r="K522" t="s">
        <v>181</v>
      </c>
      <c r="N522" t="s">
        <v>810</v>
      </c>
    </row>
    <row r="523" spans="1:14" hidden="1" x14ac:dyDescent="0.2">
      <c r="A523" s="252">
        <v>100555142</v>
      </c>
      <c r="B523" s="253">
        <v>43887</v>
      </c>
      <c r="C523" s="254">
        <v>8</v>
      </c>
      <c r="D523" s="252">
        <v>62102</v>
      </c>
      <c r="E523" s="257" t="s">
        <v>211</v>
      </c>
      <c r="F523" s="256">
        <v>10</v>
      </c>
      <c r="G523" s="257" t="s">
        <v>645</v>
      </c>
      <c r="H523" s="169">
        <v>43895</v>
      </c>
      <c r="I523" s="169" t="s">
        <v>641</v>
      </c>
      <c r="J523" t="s">
        <v>188</v>
      </c>
      <c r="K523" t="s">
        <v>181</v>
      </c>
      <c r="N523" t="s">
        <v>810</v>
      </c>
    </row>
    <row r="524" spans="1:14" x14ac:dyDescent="0.2">
      <c r="A524" s="252">
        <v>100555139</v>
      </c>
      <c r="B524" s="253">
        <v>43887</v>
      </c>
      <c r="C524" s="254">
        <v>8</v>
      </c>
      <c r="D524" s="252">
        <v>62101</v>
      </c>
      <c r="E524" s="255" t="s">
        <v>624</v>
      </c>
      <c r="F524" s="256">
        <v>436.68</v>
      </c>
      <c r="G524" s="257" t="s">
        <v>646</v>
      </c>
      <c r="H524" s="169">
        <v>43902</v>
      </c>
      <c r="I524" t="s">
        <v>235</v>
      </c>
      <c r="M524" t="s">
        <v>647</v>
      </c>
    </row>
    <row r="525" spans="1:14" x14ac:dyDescent="0.2">
      <c r="A525" s="252">
        <v>100555139</v>
      </c>
      <c r="B525" s="253">
        <v>43887</v>
      </c>
      <c r="C525" s="254">
        <v>8</v>
      </c>
      <c r="D525" s="252">
        <v>62101</v>
      </c>
      <c r="E525" s="255" t="s">
        <v>624</v>
      </c>
      <c r="F525" s="256">
        <v>-436.68</v>
      </c>
      <c r="G525" s="257" t="s">
        <v>646</v>
      </c>
      <c r="H525" s="169">
        <v>43902</v>
      </c>
      <c r="I525" t="s">
        <v>235</v>
      </c>
    </row>
    <row r="526" spans="1:14" x14ac:dyDescent="0.2">
      <c r="A526" s="252">
        <v>100555139</v>
      </c>
      <c r="B526" s="253">
        <v>43887</v>
      </c>
      <c r="C526" s="254">
        <v>8</v>
      </c>
      <c r="D526" s="252">
        <v>62102</v>
      </c>
      <c r="E526" s="257" t="s">
        <v>211</v>
      </c>
      <c r="F526" s="256">
        <v>5.85</v>
      </c>
      <c r="G526" s="257" t="s">
        <v>648</v>
      </c>
      <c r="H526" s="169">
        <v>43902</v>
      </c>
      <c r="I526" t="s">
        <v>235</v>
      </c>
    </row>
    <row r="527" spans="1:14" x14ac:dyDescent="0.2">
      <c r="A527" s="257" t="s">
        <v>470</v>
      </c>
      <c r="B527" s="253">
        <v>43796</v>
      </c>
      <c r="C527" s="254">
        <v>5</v>
      </c>
      <c r="D527" s="257" t="s">
        <v>205</v>
      </c>
      <c r="E527" s="258" t="s">
        <v>206</v>
      </c>
      <c r="F527" s="256">
        <v>76.349999999999994</v>
      </c>
      <c r="G527" s="257" t="s">
        <v>649</v>
      </c>
      <c r="H527" s="169">
        <v>43910</v>
      </c>
      <c r="I527" t="s">
        <v>235</v>
      </c>
      <c r="K527" t="s">
        <v>177</v>
      </c>
    </row>
    <row r="528" spans="1:14" x14ac:dyDescent="0.2">
      <c r="A528" s="257" t="s">
        <v>470</v>
      </c>
      <c r="B528" s="253">
        <v>43796</v>
      </c>
      <c r="C528" s="254">
        <v>5</v>
      </c>
      <c r="D528" s="257" t="s">
        <v>205</v>
      </c>
      <c r="E528" s="258" t="s">
        <v>206</v>
      </c>
      <c r="F528" s="256">
        <v>43.48</v>
      </c>
      <c r="G528" s="257" t="s">
        <v>649</v>
      </c>
      <c r="H528" s="169">
        <v>43910</v>
      </c>
      <c r="I528" t="s">
        <v>235</v>
      </c>
      <c r="K528" t="s">
        <v>177</v>
      </c>
    </row>
    <row r="529" spans="1:14" x14ac:dyDescent="0.2">
      <c r="A529" s="237" t="s">
        <v>470</v>
      </c>
      <c r="B529" s="238">
        <v>43796</v>
      </c>
      <c r="C529" s="239">
        <v>5</v>
      </c>
      <c r="D529" s="237" t="s">
        <v>205</v>
      </c>
      <c r="E529" s="221" t="s">
        <v>206</v>
      </c>
      <c r="F529" s="240">
        <v>8.6999999999999993</v>
      </c>
      <c r="G529" s="237" t="s">
        <v>650</v>
      </c>
      <c r="H529" s="169">
        <v>43910</v>
      </c>
      <c r="I529" t="s">
        <v>235</v>
      </c>
    </row>
    <row r="530" spans="1:14" x14ac:dyDescent="0.2">
      <c r="A530" s="257" t="s">
        <v>470</v>
      </c>
      <c r="B530" s="253">
        <v>43796</v>
      </c>
      <c r="C530" s="254">
        <v>5</v>
      </c>
      <c r="D530" s="257" t="s">
        <v>205</v>
      </c>
      <c r="E530" s="258" t="s">
        <v>206</v>
      </c>
      <c r="F530" s="256">
        <v>-8.6999999999999993</v>
      </c>
      <c r="G530" s="257" t="s">
        <v>650</v>
      </c>
      <c r="H530" s="169">
        <v>43910</v>
      </c>
      <c r="I530" t="s">
        <v>235</v>
      </c>
    </row>
    <row r="531" spans="1:14" x14ac:dyDescent="0.2">
      <c r="A531" s="257" t="s">
        <v>470</v>
      </c>
      <c r="B531" s="253">
        <v>43796</v>
      </c>
      <c r="C531" s="254">
        <v>5</v>
      </c>
      <c r="D531" s="257" t="s">
        <v>210</v>
      </c>
      <c r="E531" s="258" t="s">
        <v>211</v>
      </c>
      <c r="F531" s="256">
        <v>10</v>
      </c>
      <c r="G531" s="257" t="s">
        <v>651</v>
      </c>
      <c r="H531" s="169">
        <v>43910</v>
      </c>
      <c r="I531" t="s">
        <v>235</v>
      </c>
    </row>
    <row r="532" spans="1:14" x14ac:dyDescent="0.2">
      <c r="A532" s="257" t="s">
        <v>470</v>
      </c>
      <c r="B532" s="253">
        <v>43796</v>
      </c>
      <c r="C532" s="254">
        <v>5</v>
      </c>
      <c r="D532" s="257" t="s">
        <v>210</v>
      </c>
      <c r="E532" s="258" t="s">
        <v>211</v>
      </c>
      <c r="F532" s="256">
        <v>10</v>
      </c>
      <c r="G532" s="257" t="s">
        <v>651</v>
      </c>
      <c r="H532" s="169">
        <v>43910</v>
      </c>
      <c r="I532" t="s">
        <v>235</v>
      </c>
    </row>
    <row r="533" spans="1:14" x14ac:dyDescent="0.2">
      <c r="A533" s="257" t="s">
        <v>470</v>
      </c>
      <c r="B533" s="253">
        <v>43796</v>
      </c>
      <c r="C533" s="254">
        <v>5</v>
      </c>
      <c r="D533" s="257" t="s">
        <v>210</v>
      </c>
      <c r="E533" s="258" t="s">
        <v>211</v>
      </c>
      <c r="F533" s="256">
        <v>10</v>
      </c>
      <c r="G533" s="257" t="s">
        <v>651</v>
      </c>
      <c r="H533" s="169">
        <v>43910</v>
      </c>
      <c r="I533" t="s">
        <v>235</v>
      </c>
    </row>
    <row r="534" spans="1:14" hidden="1" x14ac:dyDescent="0.2">
      <c r="A534" s="252">
        <v>100555139</v>
      </c>
      <c r="B534" s="253">
        <v>43887</v>
      </c>
      <c r="C534" s="254">
        <v>8</v>
      </c>
      <c r="D534" s="296">
        <v>62101</v>
      </c>
      <c r="E534" s="255" t="s">
        <v>624</v>
      </c>
      <c r="F534" s="256">
        <v>179.91</v>
      </c>
      <c r="G534" s="257" t="s">
        <v>652</v>
      </c>
      <c r="H534" s="169">
        <v>43916</v>
      </c>
      <c r="I534" t="s">
        <v>653</v>
      </c>
      <c r="J534" t="s">
        <v>188</v>
      </c>
      <c r="K534" t="s">
        <v>170</v>
      </c>
      <c r="N534" t="s">
        <v>810</v>
      </c>
    </row>
    <row r="535" spans="1:14" hidden="1" x14ac:dyDescent="0.2">
      <c r="A535" s="252">
        <v>100555139</v>
      </c>
      <c r="B535" s="253">
        <v>43887</v>
      </c>
      <c r="C535" s="254">
        <v>8</v>
      </c>
      <c r="D535" s="252">
        <v>62102</v>
      </c>
      <c r="E535" s="257" t="s">
        <v>211</v>
      </c>
      <c r="F535" s="256">
        <v>5.85</v>
      </c>
      <c r="G535" s="257" t="s">
        <v>654</v>
      </c>
      <c r="H535" s="169">
        <v>43916</v>
      </c>
      <c r="I535" t="s">
        <v>653</v>
      </c>
      <c r="J535" t="s">
        <v>188</v>
      </c>
      <c r="K535" t="s">
        <v>170</v>
      </c>
      <c r="N535" t="s">
        <v>810</v>
      </c>
    </row>
    <row r="536" spans="1:14" hidden="1" x14ac:dyDescent="0.2">
      <c r="A536" s="252">
        <v>100555141</v>
      </c>
      <c r="B536" s="253">
        <v>43887</v>
      </c>
      <c r="C536" s="254">
        <v>8</v>
      </c>
      <c r="D536" s="252">
        <v>62101</v>
      </c>
      <c r="E536" s="255" t="s">
        <v>624</v>
      </c>
      <c r="F536" s="281">
        <v>284.33999999999997</v>
      </c>
      <c r="G536" s="257" t="s">
        <v>655</v>
      </c>
      <c r="H536" s="169">
        <v>43919</v>
      </c>
      <c r="I536" t="s">
        <v>225</v>
      </c>
      <c r="M536" t="s">
        <v>656</v>
      </c>
    </row>
    <row r="537" spans="1:14" x14ac:dyDescent="0.2">
      <c r="A537" s="252">
        <v>100555141</v>
      </c>
      <c r="B537" s="253">
        <v>43887</v>
      </c>
      <c r="C537" s="254">
        <v>8</v>
      </c>
      <c r="D537" s="252">
        <v>62102</v>
      </c>
      <c r="E537" s="257" t="s">
        <v>211</v>
      </c>
      <c r="F537" s="256">
        <v>5.85</v>
      </c>
      <c r="G537" s="257" t="s">
        <v>657</v>
      </c>
      <c r="H537" s="169">
        <v>43919</v>
      </c>
      <c r="I537" t="s">
        <v>235</v>
      </c>
    </row>
    <row r="538" spans="1:14" hidden="1" x14ac:dyDescent="0.2">
      <c r="A538" s="252">
        <v>100555139</v>
      </c>
      <c r="B538" s="253">
        <v>43887</v>
      </c>
      <c r="C538" s="254">
        <v>8</v>
      </c>
      <c r="D538" s="252">
        <v>62101</v>
      </c>
      <c r="E538" s="255" t="s">
        <v>624</v>
      </c>
      <c r="F538" s="256">
        <v>8.6999999999999993</v>
      </c>
      <c r="G538" s="257" t="s">
        <v>658</v>
      </c>
      <c r="H538" s="169">
        <v>43936</v>
      </c>
      <c r="I538" t="s">
        <v>659</v>
      </c>
      <c r="J538" t="s">
        <v>188</v>
      </c>
      <c r="K538" t="s">
        <v>170</v>
      </c>
      <c r="N538" t="s">
        <v>810</v>
      </c>
    </row>
    <row r="539" spans="1:14" hidden="1" x14ac:dyDescent="0.2">
      <c r="A539" s="252">
        <v>100555141</v>
      </c>
      <c r="B539" s="253">
        <v>43887</v>
      </c>
      <c r="C539" s="254">
        <v>8</v>
      </c>
      <c r="D539" s="252">
        <v>62101</v>
      </c>
      <c r="E539" s="255" t="s">
        <v>624</v>
      </c>
      <c r="F539" s="256">
        <v>442.75</v>
      </c>
      <c r="G539" s="257" t="s">
        <v>660</v>
      </c>
      <c r="H539" s="169">
        <v>43936</v>
      </c>
      <c r="I539" t="s">
        <v>659</v>
      </c>
      <c r="J539" t="s">
        <v>188</v>
      </c>
      <c r="K539" t="s">
        <v>170</v>
      </c>
      <c r="N539" t="s">
        <v>810</v>
      </c>
    </row>
    <row r="540" spans="1:14" hidden="1" x14ac:dyDescent="0.2">
      <c r="A540" s="252">
        <v>100555139</v>
      </c>
      <c r="B540" s="253">
        <v>43887</v>
      </c>
      <c r="C540" s="254">
        <v>8</v>
      </c>
      <c r="D540" s="252">
        <v>62102</v>
      </c>
      <c r="E540" s="257" t="s">
        <v>211</v>
      </c>
      <c r="F540" s="256">
        <v>5.85</v>
      </c>
      <c r="G540" s="257" t="s">
        <v>661</v>
      </c>
      <c r="H540" s="169">
        <v>43936</v>
      </c>
      <c r="I540" t="s">
        <v>659</v>
      </c>
      <c r="J540" t="s">
        <v>188</v>
      </c>
      <c r="K540" t="s">
        <v>170</v>
      </c>
      <c r="N540" t="s">
        <v>810</v>
      </c>
    </row>
    <row r="541" spans="1:14" hidden="1" x14ac:dyDescent="0.2">
      <c r="A541" s="257" t="s">
        <v>542</v>
      </c>
      <c r="B541" s="253">
        <v>43812</v>
      </c>
      <c r="C541" s="254">
        <v>6</v>
      </c>
      <c r="D541" s="257" t="s">
        <v>205</v>
      </c>
      <c r="E541" s="258" t="s">
        <v>206</v>
      </c>
      <c r="F541" s="256">
        <v>57.91</v>
      </c>
      <c r="G541" s="257" t="s">
        <v>662</v>
      </c>
      <c r="H541" s="169">
        <v>44164</v>
      </c>
      <c r="I541" t="s">
        <v>561</v>
      </c>
      <c r="J541" s="170" t="s">
        <v>214</v>
      </c>
      <c r="K541" t="s">
        <v>181</v>
      </c>
      <c r="N541" t="s">
        <v>810</v>
      </c>
    </row>
    <row r="542" spans="1:14" hidden="1" x14ac:dyDescent="0.2">
      <c r="A542" s="257" t="s">
        <v>663</v>
      </c>
      <c r="B542" s="253">
        <v>43812</v>
      </c>
      <c r="C542" s="254">
        <v>6</v>
      </c>
      <c r="D542" s="257" t="s">
        <v>210</v>
      </c>
      <c r="E542" s="258" t="s">
        <v>211</v>
      </c>
      <c r="F542" s="256">
        <v>7.5</v>
      </c>
      <c r="G542" s="257" t="s">
        <v>664</v>
      </c>
      <c r="H542" s="169">
        <v>44165</v>
      </c>
      <c r="I542" t="s">
        <v>561</v>
      </c>
      <c r="J542" s="170" t="s">
        <v>214</v>
      </c>
      <c r="K542" t="s">
        <v>181</v>
      </c>
      <c r="N542" t="s">
        <v>810</v>
      </c>
    </row>
    <row r="543" spans="1:14" hidden="1" x14ac:dyDescent="0.2">
      <c r="A543" s="257" t="s">
        <v>663</v>
      </c>
      <c r="B543" s="253">
        <v>43812</v>
      </c>
      <c r="C543" s="254">
        <v>6</v>
      </c>
      <c r="D543" s="257" t="s">
        <v>210</v>
      </c>
      <c r="E543" s="258" t="s">
        <v>211</v>
      </c>
      <c r="F543" s="256">
        <v>2.0699999999999998</v>
      </c>
      <c r="G543" s="257" t="s">
        <v>665</v>
      </c>
      <c r="H543" s="169">
        <v>44166</v>
      </c>
      <c r="I543" t="s">
        <v>561</v>
      </c>
      <c r="J543" s="170" t="s">
        <v>214</v>
      </c>
      <c r="K543" t="s">
        <v>181</v>
      </c>
      <c r="N543" t="s">
        <v>810</v>
      </c>
    </row>
    <row r="544" spans="1:14" hidden="1" x14ac:dyDescent="0.2">
      <c r="A544" s="257" t="s">
        <v>663</v>
      </c>
      <c r="B544" s="253">
        <v>43812</v>
      </c>
      <c r="C544" s="254">
        <v>6</v>
      </c>
      <c r="D544" s="257" t="s">
        <v>210</v>
      </c>
      <c r="E544" s="258" t="s">
        <v>211</v>
      </c>
      <c r="F544" s="256">
        <v>138</v>
      </c>
      <c r="G544" s="257" t="s">
        <v>666</v>
      </c>
      <c r="H544" s="169">
        <v>44167</v>
      </c>
      <c r="I544" t="s">
        <v>561</v>
      </c>
      <c r="J544" s="170" t="s">
        <v>214</v>
      </c>
      <c r="K544" t="s">
        <v>181</v>
      </c>
      <c r="N544" t="s">
        <v>810</v>
      </c>
    </row>
    <row r="545" spans="1:14" hidden="1" x14ac:dyDescent="0.2">
      <c r="A545" s="257" t="s">
        <v>546</v>
      </c>
      <c r="B545" s="253">
        <v>43812</v>
      </c>
      <c r="C545" s="254">
        <v>6</v>
      </c>
      <c r="D545" s="257" t="s">
        <v>210</v>
      </c>
      <c r="E545" s="258" t="s">
        <v>211</v>
      </c>
      <c r="F545" s="256">
        <v>0.5</v>
      </c>
      <c r="G545" s="257" t="s">
        <v>562</v>
      </c>
      <c r="H545" s="169">
        <v>44168</v>
      </c>
      <c r="I545" t="s">
        <v>561</v>
      </c>
      <c r="J545" s="170" t="s">
        <v>214</v>
      </c>
      <c r="K545" t="s">
        <v>181</v>
      </c>
      <c r="N545" t="s">
        <v>810</v>
      </c>
    </row>
    <row r="546" spans="1:14" x14ac:dyDescent="0.2">
      <c r="A546" s="259" t="s">
        <v>667</v>
      </c>
      <c r="B546" s="260">
        <v>43749</v>
      </c>
      <c r="C546" s="259" t="s">
        <v>432</v>
      </c>
      <c r="D546" s="259" t="s">
        <v>205</v>
      </c>
      <c r="E546" s="258" t="s">
        <v>206</v>
      </c>
      <c r="F546" s="261">
        <v>780.88</v>
      </c>
      <c r="G546" s="259" t="s">
        <v>169</v>
      </c>
      <c r="I546" t="s">
        <v>235</v>
      </c>
    </row>
    <row r="547" spans="1:14" x14ac:dyDescent="0.2">
      <c r="A547" s="259" t="s">
        <v>445</v>
      </c>
      <c r="B547" s="260">
        <v>43767</v>
      </c>
      <c r="C547" s="259" t="s">
        <v>432</v>
      </c>
      <c r="D547" s="259" t="s">
        <v>205</v>
      </c>
      <c r="E547" s="258" t="s">
        <v>206</v>
      </c>
      <c r="F547" s="261">
        <v>-412.37</v>
      </c>
      <c r="G547" s="259" t="s">
        <v>440</v>
      </c>
      <c r="I547" s="170" t="s">
        <v>235</v>
      </c>
    </row>
    <row r="548" spans="1:14" x14ac:dyDescent="0.2">
      <c r="A548" s="262" t="s">
        <v>445</v>
      </c>
      <c r="B548" s="263">
        <v>43767</v>
      </c>
      <c r="C548" s="262" t="s">
        <v>432</v>
      </c>
      <c r="D548" s="262" t="s">
        <v>205</v>
      </c>
      <c r="E548" s="264" t="s">
        <v>206</v>
      </c>
      <c r="F548" s="265">
        <v>-444.09</v>
      </c>
      <c r="G548" s="262" t="s">
        <v>313</v>
      </c>
      <c r="I548" s="170" t="s">
        <v>235</v>
      </c>
    </row>
    <row r="549" spans="1:14" hidden="1" x14ac:dyDescent="0.2">
      <c r="A549" s="262" t="s">
        <v>486</v>
      </c>
      <c r="B549" s="263">
        <v>43767</v>
      </c>
      <c r="C549" s="262" t="s">
        <v>432</v>
      </c>
      <c r="D549" s="262" t="s">
        <v>210</v>
      </c>
      <c r="E549" s="264" t="s">
        <v>211</v>
      </c>
      <c r="F549" s="265">
        <v>-5.85</v>
      </c>
      <c r="G549" s="262" t="s">
        <v>413</v>
      </c>
    </row>
    <row r="550" spans="1:14" hidden="1" x14ac:dyDescent="0.2">
      <c r="A550" s="262" t="s">
        <v>486</v>
      </c>
      <c r="B550" s="263">
        <v>43767</v>
      </c>
      <c r="C550" s="262" t="s">
        <v>432</v>
      </c>
      <c r="D550" s="262" t="s">
        <v>210</v>
      </c>
      <c r="E550" s="264" t="s">
        <v>211</v>
      </c>
      <c r="F550" s="265">
        <v>5.85</v>
      </c>
      <c r="G550" s="262" t="s">
        <v>530</v>
      </c>
    </row>
    <row r="551" spans="1:14" hidden="1" x14ac:dyDescent="0.2">
      <c r="A551" s="266" t="s">
        <v>452</v>
      </c>
      <c r="B551" s="267">
        <v>43768</v>
      </c>
      <c r="C551" s="266" t="s">
        <v>432</v>
      </c>
      <c r="D551" s="266" t="s">
        <v>210</v>
      </c>
      <c r="E551" s="266" t="s">
        <v>211</v>
      </c>
      <c r="F551" s="268">
        <v>14.35</v>
      </c>
      <c r="G551" s="269" t="s">
        <v>668</v>
      </c>
      <c r="H551" s="270"/>
      <c r="I551" s="247" t="s">
        <v>669</v>
      </c>
      <c r="J551" s="247"/>
      <c r="K551" s="247"/>
      <c r="L551" s="247"/>
      <c r="M551" s="247"/>
      <c r="N551" s="247" t="s">
        <v>811</v>
      </c>
    </row>
    <row r="552" spans="1:14" hidden="1" x14ac:dyDescent="0.2">
      <c r="A552" s="271" t="s">
        <v>670</v>
      </c>
      <c r="B552" s="272">
        <v>43817</v>
      </c>
      <c r="C552" s="273">
        <v>6</v>
      </c>
      <c r="D552" s="271" t="s">
        <v>250</v>
      </c>
      <c r="E552" s="269" t="s">
        <v>251</v>
      </c>
      <c r="F552" s="274">
        <v>724.34</v>
      </c>
      <c r="G552" s="271" t="s">
        <v>671</v>
      </c>
      <c r="H552" s="247"/>
      <c r="I552" s="247" t="s">
        <v>672</v>
      </c>
      <c r="J552" s="247"/>
      <c r="K552" s="247" t="s">
        <v>669</v>
      </c>
      <c r="L552" s="247"/>
      <c r="M552" s="247"/>
      <c r="N552" s="247" t="s">
        <v>811</v>
      </c>
    </row>
    <row r="553" spans="1:14" hidden="1" x14ac:dyDescent="0.2">
      <c r="A553" s="257">
        <v>100558857</v>
      </c>
      <c r="B553" s="253">
        <v>43920</v>
      </c>
      <c r="C553" s="254">
        <v>9</v>
      </c>
      <c r="D553" s="296">
        <v>62101</v>
      </c>
      <c r="E553" s="255" t="s">
        <v>624</v>
      </c>
      <c r="F553" s="256">
        <v>154.16999999999999</v>
      </c>
      <c r="G553" s="257" t="s">
        <v>673</v>
      </c>
      <c r="H553" s="169">
        <v>43895</v>
      </c>
      <c r="I553" s="169" t="s">
        <v>641</v>
      </c>
      <c r="J553" t="s">
        <v>188</v>
      </c>
      <c r="K553" t="s">
        <v>181</v>
      </c>
      <c r="N553" t="s">
        <v>810</v>
      </c>
    </row>
    <row r="554" spans="1:14" hidden="1" x14ac:dyDescent="0.2">
      <c r="A554" s="257">
        <v>100558858</v>
      </c>
      <c r="B554" s="253">
        <v>43920</v>
      </c>
      <c r="C554" s="254">
        <v>9</v>
      </c>
      <c r="D554" s="257">
        <v>62101</v>
      </c>
      <c r="E554" s="255" t="s">
        <v>624</v>
      </c>
      <c r="F554" s="256">
        <v>381.58</v>
      </c>
      <c r="G554" s="257" t="s">
        <v>674</v>
      </c>
      <c r="H554" s="169">
        <v>43916</v>
      </c>
      <c r="I554" t="s">
        <v>653</v>
      </c>
      <c r="J554" t="s">
        <v>188</v>
      </c>
      <c r="K554" t="s">
        <v>170</v>
      </c>
      <c r="N554" t="s">
        <v>810</v>
      </c>
    </row>
    <row r="555" spans="1:14" hidden="1" x14ac:dyDescent="0.2">
      <c r="A555" s="257">
        <v>100558859</v>
      </c>
      <c r="B555" s="253">
        <v>43920</v>
      </c>
      <c r="C555" s="254">
        <v>9</v>
      </c>
      <c r="D555" s="296">
        <v>62101</v>
      </c>
      <c r="E555" s="255" t="s">
        <v>624</v>
      </c>
      <c r="F555" s="256">
        <v>17.8</v>
      </c>
      <c r="G555" s="257" t="s">
        <v>675</v>
      </c>
      <c r="H555" s="169">
        <v>43916</v>
      </c>
      <c r="I555" t="s">
        <v>653</v>
      </c>
      <c r="J555" t="s">
        <v>188</v>
      </c>
      <c r="K555" t="s">
        <v>170</v>
      </c>
      <c r="N555" t="s">
        <v>810</v>
      </c>
    </row>
    <row r="556" spans="1:14" hidden="1" x14ac:dyDescent="0.2">
      <c r="A556" s="257">
        <v>100558859</v>
      </c>
      <c r="B556" s="253">
        <v>43920</v>
      </c>
      <c r="C556" s="254">
        <v>9</v>
      </c>
      <c r="D556" s="257">
        <v>62101</v>
      </c>
      <c r="E556" s="255" t="s">
        <v>624</v>
      </c>
      <c r="F556" s="256">
        <v>444.51</v>
      </c>
      <c r="G556" s="257" t="s">
        <v>676</v>
      </c>
      <c r="H556" s="169">
        <v>43930</v>
      </c>
      <c r="I556" t="s">
        <v>721</v>
      </c>
    </row>
    <row r="557" spans="1:14" hidden="1" x14ac:dyDescent="0.2">
      <c r="A557" s="257">
        <v>100558859</v>
      </c>
      <c r="B557" s="253">
        <v>43920</v>
      </c>
      <c r="C557" s="254">
        <v>9</v>
      </c>
      <c r="D557" s="257">
        <v>62101</v>
      </c>
      <c r="E557" s="255" t="s">
        <v>624</v>
      </c>
      <c r="F557" s="256">
        <v>8.6999999999999993</v>
      </c>
      <c r="G557" s="257" t="s">
        <v>677</v>
      </c>
      <c r="H557" s="169">
        <v>43906</v>
      </c>
      <c r="I557" t="s">
        <v>678</v>
      </c>
      <c r="J557" t="s">
        <v>188</v>
      </c>
      <c r="K557" t="s">
        <v>177</v>
      </c>
      <c r="M557" t="s">
        <v>679</v>
      </c>
      <c r="N557" t="s">
        <v>810</v>
      </c>
    </row>
    <row r="558" spans="1:14" hidden="1" x14ac:dyDescent="0.2">
      <c r="A558" s="257">
        <v>100558859</v>
      </c>
      <c r="B558" s="253">
        <v>43920</v>
      </c>
      <c r="C558" s="254">
        <v>9</v>
      </c>
      <c r="D558" s="257">
        <v>62101</v>
      </c>
      <c r="E558" s="255" t="s">
        <v>624</v>
      </c>
      <c r="F558" s="256">
        <v>413.12</v>
      </c>
      <c r="G558" s="257" t="s">
        <v>680</v>
      </c>
      <c r="H558" s="169">
        <v>43906</v>
      </c>
      <c r="I558" t="s">
        <v>678</v>
      </c>
      <c r="J558" t="s">
        <v>188</v>
      </c>
      <c r="K558" t="s">
        <v>177</v>
      </c>
      <c r="N558" t="s">
        <v>810</v>
      </c>
    </row>
    <row r="559" spans="1:14" hidden="1" x14ac:dyDescent="0.2">
      <c r="A559" s="257">
        <v>100558862</v>
      </c>
      <c r="B559" s="253">
        <v>43920</v>
      </c>
      <c r="C559" s="254">
        <v>9</v>
      </c>
      <c r="D559" s="257">
        <v>62101</v>
      </c>
      <c r="E559" s="255" t="s">
        <v>624</v>
      </c>
      <c r="F559" s="256">
        <v>58.68</v>
      </c>
      <c r="G559" s="257" t="s">
        <v>675</v>
      </c>
      <c r="H559" s="169">
        <v>43916</v>
      </c>
      <c r="I559" t="s">
        <v>653</v>
      </c>
      <c r="J559" t="s">
        <v>188</v>
      </c>
      <c r="K559" t="s">
        <v>170</v>
      </c>
      <c r="N559" t="s">
        <v>810</v>
      </c>
    </row>
    <row r="560" spans="1:14" hidden="1" x14ac:dyDescent="0.2">
      <c r="A560" s="257">
        <v>1901097622</v>
      </c>
      <c r="B560" s="253">
        <v>43914</v>
      </c>
      <c r="C560" s="254">
        <v>9</v>
      </c>
      <c r="D560" s="257">
        <v>62102</v>
      </c>
      <c r="E560" s="255" t="s">
        <v>681</v>
      </c>
      <c r="F560" s="256">
        <v>166.52</v>
      </c>
      <c r="G560" s="257" t="s">
        <v>682</v>
      </c>
    </row>
    <row r="561" spans="1:14" hidden="1" x14ac:dyDescent="0.2">
      <c r="A561" s="257">
        <v>100558848</v>
      </c>
      <c r="B561" s="253">
        <v>43920</v>
      </c>
      <c r="C561" s="254">
        <v>9</v>
      </c>
      <c r="D561" s="257">
        <v>62102</v>
      </c>
      <c r="E561" s="255" t="s">
        <v>681</v>
      </c>
      <c r="F561" s="256">
        <v>80</v>
      </c>
      <c r="G561" s="257" t="s">
        <v>683</v>
      </c>
      <c r="H561" s="169">
        <v>43886</v>
      </c>
      <c r="I561" t="s">
        <v>684</v>
      </c>
      <c r="J561" t="s">
        <v>180</v>
      </c>
      <c r="K561" t="s">
        <v>404</v>
      </c>
      <c r="N561" t="s">
        <v>810</v>
      </c>
    </row>
    <row r="562" spans="1:14" hidden="1" x14ac:dyDescent="0.2">
      <c r="A562" s="257">
        <v>100558848</v>
      </c>
      <c r="B562" s="253">
        <v>43920</v>
      </c>
      <c r="C562" s="254">
        <v>9</v>
      </c>
      <c r="D562" s="296">
        <v>62102</v>
      </c>
      <c r="E562" s="255" t="s">
        <v>681</v>
      </c>
      <c r="F562" s="256">
        <v>175.72</v>
      </c>
      <c r="G562" s="257" t="s">
        <v>685</v>
      </c>
      <c r="H562" s="169">
        <v>43896</v>
      </c>
      <c r="I562" s="169" t="s">
        <v>641</v>
      </c>
      <c r="J562" t="s">
        <v>175</v>
      </c>
      <c r="K562" t="s">
        <v>181</v>
      </c>
      <c r="M562" t="s">
        <v>686</v>
      </c>
      <c r="N562" t="s">
        <v>810</v>
      </c>
    </row>
    <row r="563" spans="1:14" hidden="1" x14ac:dyDescent="0.2">
      <c r="A563" s="257">
        <v>100558848</v>
      </c>
      <c r="B563" s="253">
        <v>43920</v>
      </c>
      <c r="C563" s="254">
        <v>9</v>
      </c>
      <c r="D563" s="257">
        <v>62102</v>
      </c>
      <c r="E563" s="255" t="s">
        <v>681</v>
      </c>
      <c r="F563" s="256">
        <v>13.04</v>
      </c>
      <c r="G563" s="257" t="s">
        <v>687</v>
      </c>
      <c r="H563" s="169">
        <v>43882</v>
      </c>
      <c r="I563" t="s">
        <v>622</v>
      </c>
      <c r="J563" t="s">
        <v>180</v>
      </c>
      <c r="K563" t="s">
        <v>177</v>
      </c>
      <c r="N563" t="s">
        <v>810</v>
      </c>
    </row>
    <row r="564" spans="1:14" hidden="1" x14ac:dyDescent="0.2">
      <c r="A564" s="257">
        <v>100558848</v>
      </c>
      <c r="B564" s="253">
        <v>43920</v>
      </c>
      <c r="C564" s="254">
        <v>9</v>
      </c>
      <c r="D564" s="257">
        <v>62102</v>
      </c>
      <c r="E564" s="255" t="s">
        <v>681</v>
      </c>
      <c r="F564" s="256">
        <v>20.350000000000001</v>
      </c>
      <c r="G564" s="257" t="s">
        <v>688</v>
      </c>
      <c r="H564" s="169">
        <v>43897</v>
      </c>
      <c r="I564" s="169" t="s">
        <v>641</v>
      </c>
      <c r="J564" t="s">
        <v>180</v>
      </c>
      <c r="K564" t="s">
        <v>181</v>
      </c>
      <c r="N564" t="s">
        <v>810</v>
      </c>
    </row>
    <row r="565" spans="1:14" hidden="1" x14ac:dyDescent="0.2">
      <c r="A565" s="257">
        <v>100558857</v>
      </c>
      <c r="B565" s="253">
        <v>43920</v>
      </c>
      <c r="C565" s="254">
        <v>9</v>
      </c>
      <c r="D565" s="257">
        <v>62102</v>
      </c>
      <c r="E565" s="255" t="s">
        <v>681</v>
      </c>
      <c r="F565" s="256">
        <v>161.74</v>
      </c>
      <c r="G565" s="257" t="s">
        <v>689</v>
      </c>
      <c r="H565" s="169">
        <v>43881</v>
      </c>
      <c r="I565" t="s">
        <v>622</v>
      </c>
      <c r="J565" t="s">
        <v>188</v>
      </c>
      <c r="K565" t="s">
        <v>177</v>
      </c>
      <c r="N565" t="s">
        <v>810</v>
      </c>
    </row>
    <row r="566" spans="1:14" hidden="1" x14ac:dyDescent="0.2">
      <c r="A566" s="257">
        <v>100558857</v>
      </c>
      <c r="B566" s="253">
        <v>43920</v>
      </c>
      <c r="C566" s="254">
        <v>9</v>
      </c>
      <c r="D566" s="257">
        <v>62102</v>
      </c>
      <c r="E566" s="255" t="s">
        <v>681</v>
      </c>
      <c r="F566" s="256">
        <v>7.5</v>
      </c>
      <c r="G566" s="257" t="s">
        <v>690</v>
      </c>
      <c r="H566" s="169">
        <v>43881</v>
      </c>
      <c r="I566" t="s">
        <v>622</v>
      </c>
      <c r="J566" t="s">
        <v>188</v>
      </c>
      <c r="K566" t="s">
        <v>177</v>
      </c>
      <c r="N566" t="s">
        <v>810</v>
      </c>
    </row>
    <row r="567" spans="1:14" hidden="1" x14ac:dyDescent="0.2">
      <c r="A567" s="257">
        <v>100558857</v>
      </c>
      <c r="B567" s="253">
        <v>43920</v>
      </c>
      <c r="C567" s="254">
        <v>9</v>
      </c>
      <c r="D567" s="257">
        <v>62102</v>
      </c>
      <c r="E567" s="255" t="s">
        <v>681</v>
      </c>
      <c r="F567" s="256">
        <v>10</v>
      </c>
      <c r="G567" s="257" t="s">
        <v>645</v>
      </c>
      <c r="H567" s="169">
        <v>43895</v>
      </c>
      <c r="I567" s="169" t="s">
        <v>641</v>
      </c>
      <c r="J567" t="s">
        <v>188</v>
      </c>
      <c r="K567" t="s">
        <v>181</v>
      </c>
      <c r="N567" t="s">
        <v>810</v>
      </c>
    </row>
    <row r="568" spans="1:14" hidden="1" x14ac:dyDescent="0.2">
      <c r="A568" s="257">
        <v>100558857</v>
      </c>
      <c r="B568" s="253">
        <v>43920</v>
      </c>
      <c r="C568" s="254">
        <v>9</v>
      </c>
      <c r="D568" s="257">
        <v>62102</v>
      </c>
      <c r="E568" s="255" t="s">
        <v>681</v>
      </c>
      <c r="F568" s="256">
        <v>10</v>
      </c>
      <c r="G568" s="257" t="s">
        <v>645</v>
      </c>
      <c r="H568" s="169">
        <v>43895</v>
      </c>
      <c r="I568" s="169" t="s">
        <v>641</v>
      </c>
      <c r="J568" t="s">
        <v>188</v>
      </c>
      <c r="K568" t="s">
        <v>181</v>
      </c>
      <c r="N568" t="s">
        <v>810</v>
      </c>
    </row>
    <row r="569" spans="1:14" hidden="1" x14ac:dyDescent="0.2">
      <c r="A569" s="257">
        <v>100558857</v>
      </c>
      <c r="B569" s="253">
        <v>43920</v>
      </c>
      <c r="C569" s="254">
        <v>9</v>
      </c>
      <c r="D569" s="257">
        <v>62102</v>
      </c>
      <c r="E569" s="255" t="s">
        <v>681</v>
      </c>
      <c r="F569" s="256">
        <v>10</v>
      </c>
      <c r="G569" s="257" t="s">
        <v>645</v>
      </c>
      <c r="H569" s="169">
        <v>43895</v>
      </c>
      <c r="I569" s="169" t="s">
        <v>641</v>
      </c>
      <c r="J569" t="s">
        <v>188</v>
      </c>
      <c r="K569" t="s">
        <v>181</v>
      </c>
      <c r="N569" t="s">
        <v>810</v>
      </c>
    </row>
    <row r="570" spans="1:14" hidden="1" x14ac:dyDescent="0.2">
      <c r="A570" s="257">
        <v>100558857</v>
      </c>
      <c r="B570" s="253">
        <v>43920</v>
      </c>
      <c r="C570" s="254">
        <v>9</v>
      </c>
      <c r="D570" s="257">
        <v>62102</v>
      </c>
      <c r="E570" s="255" t="s">
        <v>681</v>
      </c>
      <c r="F570" s="256">
        <v>10</v>
      </c>
      <c r="G570" s="257" t="s">
        <v>639</v>
      </c>
      <c r="H570" s="169">
        <v>43887</v>
      </c>
      <c r="I570" s="169" t="s">
        <v>635</v>
      </c>
      <c r="J570" t="s">
        <v>188</v>
      </c>
      <c r="K570" t="s">
        <v>636</v>
      </c>
      <c r="N570" t="s">
        <v>810</v>
      </c>
    </row>
    <row r="571" spans="1:14" hidden="1" x14ac:dyDescent="0.2">
      <c r="A571" s="257">
        <v>100558858</v>
      </c>
      <c r="B571" s="253">
        <v>43920</v>
      </c>
      <c r="C571" s="254">
        <v>9</v>
      </c>
      <c r="D571" s="257">
        <v>62102</v>
      </c>
      <c r="E571" s="255" t="s">
        <v>681</v>
      </c>
      <c r="F571" s="256">
        <v>10</v>
      </c>
      <c r="G571" s="257" t="s">
        <v>645</v>
      </c>
      <c r="H571" s="169">
        <v>43895</v>
      </c>
      <c r="I571" s="169" t="s">
        <v>641</v>
      </c>
      <c r="J571" t="s">
        <v>188</v>
      </c>
      <c r="K571" t="s">
        <v>181</v>
      </c>
      <c r="N571" t="s">
        <v>810</v>
      </c>
    </row>
    <row r="572" spans="1:14" hidden="1" x14ac:dyDescent="0.2">
      <c r="A572" s="257">
        <v>100558858</v>
      </c>
      <c r="B572" s="253">
        <v>43920</v>
      </c>
      <c r="C572" s="254">
        <v>9</v>
      </c>
      <c r="D572" s="257">
        <v>62102</v>
      </c>
      <c r="E572" s="255" t="s">
        <v>681</v>
      </c>
      <c r="F572" s="256">
        <v>10</v>
      </c>
      <c r="G572" s="257" t="s">
        <v>645</v>
      </c>
      <c r="H572" s="169">
        <v>43895</v>
      </c>
      <c r="I572" s="169" t="s">
        <v>641</v>
      </c>
      <c r="J572" t="s">
        <v>188</v>
      </c>
      <c r="K572" t="s">
        <v>181</v>
      </c>
      <c r="N572" t="s">
        <v>810</v>
      </c>
    </row>
    <row r="573" spans="1:14" hidden="1" x14ac:dyDescent="0.2">
      <c r="A573" s="257">
        <v>100558858</v>
      </c>
      <c r="B573" s="253">
        <v>43920</v>
      </c>
      <c r="C573" s="254">
        <v>9</v>
      </c>
      <c r="D573" s="257">
        <v>62102</v>
      </c>
      <c r="E573" s="255" t="s">
        <v>681</v>
      </c>
      <c r="F573" s="256">
        <v>10</v>
      </c>
      <c r="G573" s="257" t="s">
        <v>645</v>
      </c>
      <c r="H573" s="169">
        <v>43895</v>
      </c>
      <c r="I573" s="169" t="s">
        <v>641</v>
      </c>
      <c r="J573" t="s">
        <v>188</v>
      </c>
      <c r="K573" t="s">
        <v>181</v>
      </c>
      <c r="N573" t="s">
        <v>810</v>
      </c>
    </row>
    <row r="574" spans="1:14" hidden="1" x14ac:dyDescent="0.2">
      <c r="A574" s="257">
        <v>100558858</v>
      </c>
      <c r="B574" s="253">
        <v>43920</v>
      </c>
      <c r="C574" s="254">
        <v>9</v>
      </c>
      <c r="D574" s="257">
        <v>62102</v>
      </c>
      <c r="E574" s="255" t="s">
        <v>681</v>
      </c>
      <c r="F574" s="256">
        <v>9.25</v>
      </c>
      <c r="G574" s="257" t="s">
        <v>691</v>
      </c>
      <c r="H574" s="169">
        <v>43882</v>
      </c>
      <c r="I574" s="169" t="s">
        <v>627</v>
      </c>
      <c r="J574" t="s">
        <v>188</v>
      </c>
      <c r="K574" t="s">
        <v>628</v>
      </c>
      <c r="N574" t="s">
        <v>810</v>
      </c>
    </row>
    <row r="575" spans="1:14" hidden="1" x14ac:dyDescent="0.2">
      <c r="A575" s="257">
        <v>100558858</v>
      </c>
      <c r="B575" s="253">
        <v>43920</v>
      </c>
      <c r="C575" s="254">
        <v>9</v>
      </c>
      <c r="D575" s="257">
        <v>62102</v>
      </c>
      <c r="E575" s="255" t="s">
        <v>681</v>
      </c>
      <c r="F575" s="256">
        <v>7.5</v>
      </c>
      <c r="G575" s="257" t="s">
        <v>632</v>
      </c>
      <c r="H575" s="169">
        <v>43882</v>
      </c>
      <c r="I575" s="169" t="s">
        <v>627</v>
      </c>
      <c r="J575" t="s">
        <v>188</v>
      </c>
      <c r="K575" t="s">
        <v>628</v>
      </c>
      <c r="N575" t="s">
        <v>810</v>
      </c>
    </row>
    <row r="576" spans="1:14" hidden="1" x14ac:dyDescent="0.2">
      <c r="A576" s="257">
        <v>100558858</v>
      </c>
      <c r="B576" s="253">
        <v>43920</v>
      </c>
      <c r="C576" s="254">
        <v>9</v>
      </c>
      <c r="D576" s="257">
        <v>62102</v>
      </c>
      <c r="E576" s="255" t="s">
        <v>681</v>
      </c>
      <c r="F576" s="256">
        <v>85.3</v>
      </c>
      <c r="G576" s="257" t="s">
        <v>692</v>
      </c>
      <c r="H576" s="169">
        <v>43882</v>
      </c>
      <c r="I576" s="169" t="s">
        <v>627</v>
      </c>
      <c r="J576" t="s">
        <v>188</v>
      </c>
      <c r="K576" t="s">
        <v>628</v>
      </c>
      <c r="N576" t="s">
        <v>810</v>
      </c>
    </row>
    <row r="577" spans="1:14" hidden="1" x14ac:dyDescent="0.2">
      <c r="A577" s="257">
        <v>100558858</v>
      </c>
      <c r="B577" s="253">
        <v>43920</v>
      </c>
      <c r="C577" s="254">
        <v>9</v>
      </c>
      <c r="D577" s="257">
        <v>62102</v>
      </c>
      <c r="E577" s="255" t="s">
        <v>681</v>
      </c>
      <c r="F577" s="256">
        <v>16.850000000000001</v>
      </c>
      <c r="G577" s="257" t="s">
        <v>693</v>
      </c>
      <c r="H577" s="169">
        <v>43916</v>
      </c>
      <c r="I577" t="s">
        <v>653</v>
      </c>
      <c r="J577" t="s">
        <v>188</v>
      </c>
      <c r="K577" t="s">
        <v>170</v>
      </c>
      <c r="N577" t="s">
        <v>810</v>
      </c>
    </row>
    <row r="578" spans="1:14" hidden="1" x14ac:dyDescent="0.2">
      <c r="A578" s="257">
        <v>100558859</v>
      </c>
      <c r="B578" s="253">
        <v>43920</v>
      </c>
      <c r="C578" s="254">
        <v>9</v>
      </c>
      <c r="D578" s="257">
        <v>62102</v>
      </c>
      <c r="E578" s="255" t="s">
        <v>681</v>
      </c>
      <c r="F578" s="256">
        <v>7.5</v>
      </c>
      <c r="G578" s="257" t="s">
        <v>607</v>
      </c>
      <c r="H578" s="169">
        <v>43847</v>
      </c>
      <c r="I578" t="s">
        <v>604</v>
      </c>
      <c r="J578" t="s">
        <v>188</v>
      </c>
      <c r="K578" t="s">
        <v>605</v>
      </c>
      <c r="N578" t="s">
        <v>810</v>
      </c>
    </row>
    <row r="579" spans="1:14" hidden="1" x14ac:dyDescent="0.2">
      <c r="A579" s="257">
        <v>100558859</v>
      </c>
      <c r="B579" s="253">
        <v>43920</v>
      </c>
      <c r="C579" s="254">
        <v>9</v>
      </c>
      <c r="D579" s="257">
        <v>62102</v>
      </c>
      <c r="E579" s="255" t="s">
        <v>681</v>
      </c>
      <c r="F579" s="256">
        <v>139.13</v>
      </c>
      <c r="G579" s="257" t="s">
        <v>608</v>
      </c>
      <c r="H579" s="169">
        <v>43847</v>
      </c>
      <c r="I579" t="s">
        <v>604</v>
      </c>
      <c r="J579" t="s">
        <v>188</v>
      </c>
      <c r="K579" t="s">
        <v>605</v>
      </c>
      <c r="N579" t="s">
        <v>810</v>
      </c>
    </row>
    <row r="580" spans="1:14" hidden="1" x14ac:dyDescent="0.2">
      <c r="A580" s="257">
        <v>100558859</v>
      </c>
      <c r="B580" s="253">
        <v>43920</v>
      </c>
      <c r="C580" s="254">
        <v>9</v>
      </c>
      <c r="D580" s="257">
        <v>62102</v>
      </c>
      <c r="E580" s="255" t="s">
        <v>681</v>
      </c>
      <c r="F580" s="256">
        <v>10</v>
      </c>
      <c r="G580" s="257" t="s">
        <v>693</v>
      </c>
      <c r="H580" s="169">
        <v>43916</v>
      </c>
      <c r="I580" t="s">
        <v>653</v>
      </c>
      <c r="J580" t="s">
        <v>188</v>
      </c>
      <c r="K580" t="s">
        <v>170</v>
      </c>
      <c r="N580" t="s">
        <v>810</v>
      </c>
    </row>
    <row r="581" spans="1:14" hidden="1" x14ac:dyDescent="0.2">
      <c r="A581" s="257">
        <v>100558859</v>
      </c>
      <c r="B581" s="253">
        <v>43920</v>
      </c>
      <c r="C581" s="254">
        <v>9</v>
      </c>
      <c r="D581" s="257">
        <v>62102</v>
      </c>
      <c r="E581" s="255" t="s">
        <v>681</v>
      </c>
      <c r="F581" s="256">
        <v>20</v>
      </c>
      <c r="G581" s="257" t="s">
        <v>693</v>
      </c>
      <c r="H581" s="169">
        <v>43916</v>
      </c>
      <c r="I581" t="s">
        <v>653</v>
      </c>
      <c r="J581" t="s">
        <v>188</v>
      </c>
      <c r="K581" t="s">
        <v>170</v>
      </c>
      <c r="N581" t="s">
        <v>810</v>
      </c>
    </row>
    <row r="582" spans="1:14" x14ac:dyDescent="0.2">
      <c r="A582" s="257">
        <v>100558859</v>
      </c>
      <c r="B582" s="253">
        <v>43920</v>
      </c>
      <c r="C582" s="254">
        <v>9</v>
      </c>
      <c r="D582" s="257">
        <v>62102</v>
      </c>
      <c r="E582" s="255" t="s">
        <v>681</v>
      </c>
      <c r="F582" s="256">
        <v>5.85</v>
      </c>
      <c r="G582" s="257" t="s">
        <v>694</v>
      </c>
      <c r="H582" s="169">
        <v>43930</v>
      </c>
      <c r="I582" t="s">
        <v>235</v>
      </c>
    </row>
    <row r="583" spans="1:14" hidden="1" x14ac:dyDescent="0.2">
      <c r="A583" s="257">
        <v>100558859</v>
      </c>
      <c r="B583" s="253">
        <v>43920</v>
      </c>
      <c r="C583" s="254">
        <v>9</v>
      </c>
      <c r="D583" s="257">
        <v>62102</v>
      </c>
      <c r="E583" s="255" t="s">
        <v>681</v>
      </c>
      <c r="F583" s="256">
        <v>16.850000000000001</v>
      </c>
      <c r="G583" s="257" t="s">
        <v>695</v>
      </c>
      <c r="H583" s="169">
        <v>43906</v>
      </c>
      <c r="I583" t="s">
        <v>678</v>
      </c>
      <c r="J583" t="s">
        <v>188</v>
      </c>
      <c r="K583" t="s">
        <v>177</v>
      </c>
      <c r="N583" t="s">
        <v>810</v>
      </c>
    </row>
    <row r="584" spans="1:14" hidden="1" x14ac:dyDescent="0.2">
      <c r="A584" s="257">
        <v>100558861</v>
      </c>
      <c r="B584" s="253">
        <v>43920</v>
      </c>
      <c r="C584" s="254">
        <v>9</v>
      </c>
      <c r="D584" s="257">
        <v>62102</v>
      </c>
      <c r="E584" s="255" t="s">
        <v>681</v>
      </c>
      <c r="F584" s="256">
        <v>7.5</v>
      </c>
      <c r="G584" s="257" t="s">
        <v>696</v>
      </c>
      <c r="H584" s="169">
        <v>43887</v>
      </c>
      <c r="I584" s="169" t="s">
        <v>635</v>
      </c>
      <c r="J584" t="s">
        <v>188</v>
      </c>
      <c r="K584" t="s">
        <v>636</v>
      </c>
      <c r="N584" t="s">
        <v>810</v>
      </c>
    </row>
    <row r="585" spans="1:14" hidden="1" x14ac:dyDescent="0.2">
      <c r="A585" s="257">
        <v>100558861</v>
      </c>
      <c r="B585" s="253">
        <v>43920</v>
      </c>
      <c r="C585" s="254">
        <v>9</v>
      </c>
      <c r="D585" s="257">
        <v>62102</v>
      </c>
      <c r="E585" s="255" t="s">
        <v>681</v>
      </c>
      <c r="F585" s="256">
        <v>0.63</v>
      </c>
      <c r="G585" s="257" t="s">
        <v>697</v>
      </c>
      <c r="H585" s="169">
        <v>43887</v>
      </c>
      <c r="I585" s="169" t="s">
        <v>635</v>
      </c>
      <c r="J585" t="s">
        <v>188</v>
      </c>
      <c r="K585" t="s">
        <v>636</v>
      </c>
      <c r="N585" t="s">
        <v>810</v>
      </c>
    </row>
    <row r="586" spans="1:14" hidden="1" x14ac:dyDescent="0.2">
      <c r="A586" s="257">
        <v>100558861</v>
      </c>
      <c r="B586" s="253">
        <v>43920</v>
      </c>
      <c r="C586" s="254">
        <v>9</v>
      </c>
      <c r="D586" s="257">
        <v>62102</v>
      </c>
      <c r="E586" s="255" t="s">
        <v>681</v>
      </c>
      <c r="F586" s="256">
        <v>40</v>
      </c>
      <c r="G586" s="257" t="s">
        <v>698</v>
      </c>
      <c r="H586" s="169">
        <v>43887</v>
      </c>
      <c r="I586" s="169" t="s">
        <v>635</v>
      </c>
      <c r="J586" t="s">
        <v>188</v>
      </c>
      <c r="K586" t="s">
        <v>636</v>
      </c>
      <c r="N586" t="s">
        <v>810</v>
      </c>
    </row>
    <row r="587" spans="1:14" hidden="1" x14ac:dyDescent="0.2">
      <c r="A587" s="257">
        <v>100558861</v>
      </c>
      <c r="B587" s="253">
        <v>43920</v>
      </c>
      <c r="C587" s="254">
        <v>9</v>
      </c>
      <c r="D587" s="257">
        <v>62102</v>
      </c>
      <c r="E587" s="255" t="s">
        <v>681</v>
      </c>
      <c r="F587" s="256">
        <v>42</v>
      </c>
      <c r="G587" s="257" t="s">
        <v>699</v>
      </c>
      <c r="H587" s="169">
        <v>43887</v>
      </c>
      <c r="I587" s="169" t="s">
        <v>635</v>
      </c>
      <c r="J587" t="s">
        <v>188</v>
      </c>
      <c r="K587" t="s">
        <v>636</v>
      </c>
      <c r="N587" t="s">
        <v>810</v>
      </c>
    </row>
    <row r="588" spans="1:14" hidden="1" x14ac:dyDescent="0.2">
      <c r="A588" s="257">
        <v>100558861</v>
      </c>
      <c r="B588" s="253">
        <v>43920</v>
      </c>
      <c r="C588" s="254">
        <v>9</v>
      </c>
      <c r="D588" s="257">
        <v>62102</v>
      </c>
      <c r="E588" s="255" t="s">
        <v>681</v>
      </c>
      <c r="F588" s="256">
        <v>10</v>
      </c>
      <c r="G588" s="257" t="s">
        <v>695</v>
      </c>
      <c r="H588" s="169">
        <v>43906</v>
      </c>
      <c r="I588" t="s">
        <v>678</v>
      </c>
      <c r="J588" t="s">
        <v>188</v>
      </c>
      <c r="K588" t="s">
        <v>177</v>
      </c>
      <c r="N588" t="s">
        <v>810</v>
      </c>
    </row>
    <row r="589" spans="1:14" hidden="1" x14ac:dyDescent="0.2">
      <c r="A589" s="257">
        <v>100558862</v>
      </c>
      <c r="B589" s="253">
        <v>43920</v>
      </c>
      <c r="C589" s="254">
        <v>9</v>
      </c>
      <c r="D589" s="257">
        <v>62102</v>
      </c>
      <c r="E589" s="255" t="s">
        <v>681</v>
      </c>
      <c r="F589" s="256">
        <v>0.5</v>
      </c>
      <c r="G589" s="257" t="s">
        <v>623</v>
      </c>
      <c r="H589" s="169">
        <v>43881</v>
      </c>
      <c r="I589" t="s">
        <v>622</v>
      </c>
      <c r="J589" t="s">
        <v>188</v>
      </c>
      <c r="K589" t="s">
        <v>177</v>
      </c>
      <c r="N589" t="s">
        <v>810</v>
      </c>
    </row>
    <row r="590" spans="1:14" hidden="1" x14ac:dyDescent="0.2">
      <c r="A590" s="257">
        <v>100558862</v>
      </c>
      <c r="B590" s="253">
        <v>43920</v>
      </c>
      <c r="C590" s="254">
        <v>9</v>
      </c>
      <c r="D590" s="257">
        <v>62102</v>
      </c>
      <c r="E590" s="255" t="s">
        <v>681</v>
      </c>
      <c r="F590" s="256">
        <v>10</v>
      </c>
      <c r="G590" s="257" t="s">
        <v>693</v>
      </c>
      <c r="H590" s="169">
        <v>43916</v>
      </c>
      <c r="I590" t="s">
        <v>653</v>
      </c>
      <c r="J590" t="s">
        <v>188</v>
      </c>
      <c r="K590" t="s">
        <v>170</v>
      </c>
      <c r="N590" t="s">
        <v>810</v>
      </c>
    </row>
    <row r="591" spans="1:14" hidden="1" x14ac:dyDescent="0.2">
      <c r="A591" s="257">
        <v>100558862</v>
      </c>
      <c r="B591" s="253">
        <v>43920</v>
      </c>
      <c r="C591" s="254">
        <v>9</v>
      </c>
      <c r="D591" s="257">
        <v>62102</v>
      </c>
      <c r="E591" s="255" t="s">
        <v>681</v>
      </c>
      <c r="F591" s="256">
        <v>325.22000000000003</v>
      </c>
      <c r="G591" s="257" t="s">
        <v>700</v>
      </c>
      <c r="H591" s="169">
        <v>43906</v>
      </c>
      <c r="I591" t="s">
        <v>678</v>
      </c>
      <c r="J591" t="s">
        <v>188</v>
      </c>
      <c r="K591" t="s">
        <v>177</v>
      </c>
      <c r="N591" t="s">
        <v>810</v>
      </c>
    </row>
    <row r="592" spans="1:14" hidden="1" x14ac:dyDescent="0.2">
      <c r="A592" s="257">
        <v>100558862</v>
      </c>
      <c r="B592" s="253">
        <v>43920</v>
      </c>
      <c r="C592" s="254">
        <v>9</v>
      </c>
      <c r="D592" s="257">
        <v>62102</v>
      </c>
      <c r="E592" s="255" t="s">
        <v>681</v>
      </c>
      <c r="F592" s="256">
        <v>7.5</v>
      </c>
      <c r="G592" s="257" t="s">
        <v>701</v>
      </c>
      <c r="H592" s="169">
        <v>43906</v>
      </c>
      <c r="I592" t="s">
        <v>678</v>
      </c>
      <c r="J592" t="s">
        <v>188</v>
      </c>
      <c r="K592" t="s">
        <v>177</v>
      </c>
      <c r="N592" t="s">
        <v>810</v>
      </c>
    </row>
    <row r="593" spans="1:16" hidden="1" x14ac:dyDescent="0.2">
      <c r="A593" s="257">
        <v>100558863</v>
      </c>
      <c r="B593" s="253">
        <v>43920</v>
      </c>
      <c r="C593" s="254">
        <v>9</v>
      </c>
      <c r="D593" s="257">
        <v>62102</v>
      </c>
      <c r="E593" s="255" t="s">
        <v>681</v>
      </c>
      <c r="F593" s="256">
        <v>0.5</v>
      </c>
      <c r="G593" s="257" t="s">
        <v>606</v>
      </c>
      <c r="H593" s="169">
        <v>43847</v>
      </c>
      <c r="I593" t="s">
        <v>604</v>
      </c>
      <c r="J593" t="s">
        <v>188</v>
      </c>
      <c r="K593" t="s">
        <v>605</v>
      </c>
      <c r="N593" t="s">
        <v>810</v>
      </c>
    </row>
    <row r="594" spans="1:16" hidden="1" x14ac:dyDescent="0.2">
      <c r="A594" s="257">
        <v>100558863</v>
      </c>
      <c r="B594" s="253">
        <v>43920</v>
      </c>
      <c r="C594" s="254">
        <v>9</v>
      </c>
      <c r="D594" s="257">
        <v>62102</v>
      </c>
      <c r="E594" s="255" t="s">
        <v>681</v>
      </c>
      <c r="F594" s="256">
        <v>0.5</v>
      </c>
      <c r="G594" s="257" t="s">
        <v>639</v>
      </c>
      <c r="H594" s="169">
        <v>43887</v>
      </c>
      <c r="I594" s="169" t="s">
        <v>635</v>
      </c>
      <c r="J594" t="s">
        <v>188</v>
      </c>
      <c r="K594" t="s">
        <v>636</v>
      </c>
      <c r="N594" t="s">
        <v>810</v>
      </c>
    </row>
    <row r="595" spans="1:16" hidden="1" x14ac:dyDescent="0.2">
      <c r="A595" s="257">
        <v>100558863</v>
      </c>
      <c r="B595" s="253">
        <v>43920</v>
      </c>
      <c r="C595" s="254">
        <v>9</v>
      </c>
      <c r="D595" s="257">
        <v>62102</v>
      </c>
      <c r="E595" s="255" t="s">
        <v>681</v>
      </c>
      <c r="F595" s="256">
        <v>0.5</v>
      </c>
      <c r="G595" s="257" t="s">
        <v>639</v>
      </c>
      <c r="H595" s="169">
        <v>43887</v>
      </c>
      <c r="I595" s="169" t="s">
        <v>635</v>
      </c>
      <c r="J595" t="s">
        <v>188</v>
      </c>
      <c r="K595" t="s">
        <v>636</v>
      </c>
      <c r="N595" t="s">
        <v>810</v>
      </c>
    </row>
    <row r="596" spans="1:16" hidden="1" x14ac:dyDescent="0.2">
      <c r="A596" s="257">
        <v>100558863</v>
      </c>
      <c r="B596" s="253">
        <v>43920</v>
      </c>
      <c r="C596" s="254">
        <v>9</v>
      </c>
      <c r="D596" s="257">
        <v>62102</v>
      </c>
      <c r="E596" s="255" t="s">
        <v>681</v>
      </c>
      <c r="F596" s="256">
        <v>0.5</v>
      </c>
      <c r="G596" s="257" t="s">
        <v>629</v>
      </c>
      <c r="H596" s="169">
        <v>43882</v>
      </c>
      <c r="I596" s="169" t="s">
        <v>627</v>
      </c>
      <c r="J596" t="s">
        <v>188</v>
      </c>
      <c r="K596" t="s">
        <v>628</v>
      </c>
      <c r="N596" t="s">
        <v>810</v>
      </c>
    </row>
    <row r="597" spans="1:16" hidden="1" x14ac:dyDescent="0.2">
      <c r="A597" s="257">
        <v>100558863</v>
      </c>
      <c r="B597" s="253">
        <v>43920</v>
      </c>
      <c r="C597" s="254">
        <v>9</v>
      </c>
      <c r="D597" s="257">
        <v>62102</v>
      </c>
      <c r="E597" s="255" t="s">
        <v>681</v>
      </c>
      <c r="F597" s="256">
        <v>0.5</v>
      </c>
      <c r="G597" s="257" t="s">
        <v>629</v>
      </c>
      <c r="H597" s="169">
        <v>43882</v>
      </c>
      <c r="I597" s="169" t="s">
        <v>627</v>
      </c>
      <c r="J597" t="s">
        <v>188</v>
      </c>
      <c r="K597" t="s">
        <v>628</v>
      </c>
      <c r="N597" t="s">
        <v>810</v>
      </c>
    </row>
    <row r="598" spans="1:16" hidden="1" x14ac:dyDescent="0.2">
      <c r="A598" s="257">
        <v>100558864</v>
      </c>
      <c r="B598" s="253">
        <v>43920</v>
      </c>
      <c r="C598" s="254">
        <v>9</v>
      </c>
      <c r="D598" s="257">
        <v>62102</v>
      </c>
      <c r="E598" s="255" t="s">
        <v>681</v>
      </c>
      <c r="F598" s="256">
        <v>0.5</v>
      </c>
      <c r="G598" s="257" t="s">
        <v>695</v>
      </c>
      <c r="H598" s="169">
        <v>43906</v>
      </c>
      <c r="I598" t="s">
        <v>678</v>
      </c>
      <c r="J598" t="s">
        <v>188</v>
      </c>
      <c r="K598" t="s">
        <v>177</v>
      </c>
      <c r="N598" t="s">
        <v>810</v>
      </c>
    </row>
    <row r="599" spans="1:16" hidden="1" x14ac:dyDescent="0.2">
      <c r="A599" s="257">
        <v>100558832</v>
      </c>
      <c r="B599" s="253">
        <v>43920</v>
      </c>
      <c r="C599" s="254">
        <v>9</v>
      </c>
      <c r="D599" s="257">
        <v>62511</v>
      </c>
      <c r="E599" s="255" t="s">
        <v>702</v>
      </c>
      <c r="F599" s="256">
        <v>228.65</v>
      </c>
      <c r="G599" s="275" t="s">
        <v>703</v>
      </c>
      <c r="H599" s="276"/>
      <c r="I599" s="277" t="s">
        <v>704</v>
      </c>
      <c r="J599" s="276" t="s">
        <v>381</v>
      </c>
      <c r="K599" t="s">
        <v>171</v>
      </c>
      <c r="L599" t="s">
        <v>571</v>
      </c>
      <c r="M599" t="s">
        <v>705</v>
      </c>
      <c r="N599" t="s">
        <v>810</v>
      </c>
    </row>
    <row r="600" spans="1:16" hidden="1" x14ac:dyDescent="0.2">
      <c r="A600" s="257">
        <v>100558848</v>
      </c>
      <c r="B600" s="253">
        <v>43920</v>
      </c>
      <c r="C600" s="254">
        <v>9</v>
      </c>
      <c r="D600" s="257">
        <v>62511</v>
      </c>
      <c r="E600" s="255" t="s">
        <v>702</v>
      </c>
      <c r="F600" s="256">
        <v>7.83</v>
      </c>
      <c r="G600" s="257" t="s">
        <v>706</v>
      </c>
      <c r="H600" s="169">
        <v>43892</v>
      </c>
      <c r="I600" s="169" t="s">
        <v>707</v>
      </c>
      <c r="J600" t="s">
        <v>381</v>
      </c>
      <c r="K600" t="s">
        <v>171</v>
      </c>
      <c r="L600" t="s">
        <v>254</v>
      </c>
      <c r="N600" t="s">
        <v>810</v>
      </c>
    </row>
    <row r="601" spans="1:16" hidden="1" x14ac:dyDescent="0.2">
      <c r="A601" s="257">
        <v>100558848</v>
      </c>
      <c r="B601" s="253">
        <v>43920</v>
      </c>
      <c r="C601" s="254">
        <v>9</v>
      </c>
      <c r="D601" s="257">
        <v>62511</v>
      </c>
      <c r="E601" s="255" t="s">
        <v>702</v>
      </c>
      <c r="F601" s="256">
        <v>19.13</v>
      </c>
      <c r="G601" s="257" t="s">
        <v>708</v>
      </c>
      <c r="H601" s="169">
        <v>43900</v>
      </c>
      <c r="I601" s="169" t="s">
        <v>709</v>
      </c>
      <c r="J601" t="s">
        <v>381</v>
      </c>
      <c r="K601" t="s">
        <v>171</v>
      </c>
      <c r="L601" t="s">
        <v>254</v>
      </c>
      <c r="N601" t="s">
        <v>810</v>
      </c>
    </row>
    <row r="602" spans="1:16" hidden="1" x14ac:dyDescent="0.2">
      <c r="A602" s="257">
        <v>100558848</v>
      </c>
      <c r="B602" s="253">
        <v>43920</v>
      </c>
      <c r="C602" s="254">
        <v>9</v>
      </c>
      <c r="D602" s="257">
        <v>62511</v>
      </c>
      <c r="E602" s="255" t="s">
        <v>702</v>
      </c>
      <c r="F602" s="256">
        <v>71.3</v>
      </c>
      <c r="G602" s="257" t="s">
        <v>710</v>
      </c>
      <c r="H602" s="169">
        <v>43895</v>
      </c>
      <c r="I602" s="169" t="s">
        <v>711</v>
      </c>
      <c r="J602" t="s">
        <v>381</v>
      </c>
      <c r="K602" t="s">
        <v>171</v>
      </c>
      <c r="L602" t="s">
        <v>360</v>
      </c>
      <c r="N602" t="s">
        <v>810</v>
      </c>
    </row>
    <row r="603" spans="1:16" hidden="1" x14ac:dyDescent="0.2">
      <c r="A603" s="257">
        <v>100558848</v>
      </c>
      <c r="B603" s="253">
        <v>43920</v>
      </c>
      <c r="C603" s="254">
        <v>9</v>
      </c>
      <c r="D603" s="257">
        <v>62511</v>
      </c>
      <c r="E603" s="255" t="s">
        <v>702</v>
      </c>
      <c r="F603" s="256">
        <v>77.83</v>
      </c>
      <c r="G603" s="257" t="s">
        <v>712</v>
      </c>
      <c r="H603" s="169">
        <v>43902</v>
      </c>
      <c r="I603" t="s">
        <v>713</v>
      </c>
      <c r="J603" t="s">
        <v>381</v>
      </c>
      <c r="K603" t="s">
        <v>171</v>
      </c>
      <c r="L603" t="s">
        <v>360</v>
      </c>
      <c r="N603" t="s">
        <v>810</v>
      </c>
    </row>
    <row r="604" spans="1:16" hidden="1" x14ac:dyDescent="0.2">
      <c r="A604" s="257">
        <v>100560842</v>
      </c>
      <c r="B604" s="253">
        <v>43951</v>
      </c>
      <c r="C604" s="254">
        <v>10</v>
      </c>
      <c r="D604" s="257">
        <v>62101</v>
      </c>
      <c r="E604" s="255" t="s">
        <v>624</v>
      </c>
      <c r="F604" s="256">
        <v>-119.66</v>
      </c>
      <c r="G604" s="257" t="s">
        <v>302</v>
      </c>
      <c r="H604" s="169">
        <v>43721</v>
      </c>
      <c r="I604" t="s">
        <v>303</v>
      </c>
      <c r="K604" t="s">
        <v>304</v>
      </c>
      <c r="N604" t="s">
        <v>810</v>
      </c>
      <c r="P604" t="s">
        <v>1004</v>
      </c>
    </row>
    <row r="605" spans="1:16" hidden="1" x14ac:dyDescent="0.2">
      <c r="A605" s="257">
        <v>100560842</v>
      </c>
      <c r="B605" s="253">
        <v>43951</v>
      </c>
      <c r="C605" s="254">
        <v>10</v>
      </c>
      <c r="D605" s="296">
        <v>62101</v>
      </c>
      <c r="E605" s="255" t="s">
        <v>624</v>
      </c>
      <c r="F605" s="256">
        <v>-174.46</v>
      </c>
      <c r="G605" s="257" t="s">
        <v>412</v>
      </c>
      <c r="H605" s="169">
        <v>43721</v>
      </c>
      <c r="I605" t="s">
        <v>303</v>
      </c>
      <c r="K605" t="s">
        <v>304</v>
      </c>
      <c r="N605" t="s">
        <v>810</v>
      </c>
      <c r="P605" t="s">
        <v>1004</v>
      </c>
    </row>
    <row r="606" spans="1:16" hidden="1" x14ac:dyDescent="0.2">
      <c r="A606" s="257">
        <v>100560842</v>
      </c>
      <c r="B606" s="253">
        <v>43951</v>
      </c>
      <c r="C606" s="254">
        <v>10</v>
      </c>
      <c r="D606" s="296">
        <v>62101</v>
      </c>
      <c r="E606" s="255" t="s">
        <v>624</v>
      </c>
      <c r="F606" s="256">
        <v>-179.91</v>
      </c>
      <c r="G606" s="257" t="s">
        <v>652</v>
      </c>
      <c r="H606" s="169">
        <v>43916</v>
      </c>
      <c r="I606" t="s">
        <v>653</v>
      </c>
      <c r="J606" t="s">
        <v>188</v>
      </c>
      <c r="K606" t="s">
        <v>170</v>
      </c>
      <c r="N606" t="s">
        <v>810</v>
      </c>
    </row>
    <row r="607" spans="1:16" x14ac:dyDescent="0.2">
      <c r="A607" s="257">
        <v>100560842</v>
      </c>
      <c r="B607" s="253">
        <v>43951</v>
      </c>
      <c r="C607" s="254">
        <v>10</v>
      </c>
      <c r="D607" s="257">
        <v>62101</v>
      </c>
      <c r="E607" s="255" t="s">
        <v>624</v>
      </c>
      <c r="F607" s="256">
        <v>-8.6999999999999993</v>
      </c>
      <c r="G607" s="257" t="s">
        <v>658</v>
      </c>
      <c r="H607" s="169">
        <v>43936</v>
      </c>
      <c r="I607" t="s">
        <v>235</v>
      </c>
    </row>
    <row r="608" spans="1:16" x14ac:dyDescent="0.2">
      <c r="A608" s="257">
        <v>100560842</v>
      </c>
      <c r="B608" s="253">
        <v>43951</v>
      </c>
      <c r="C608" s="254">
        <v>10</v>
      </c>
      <c r="D608" s="257">
        <v>62101</v>
      </c>
      <c r="E608" s="255" t="s">
        <v>624</v>
      </c>
      <c r="F608" s="256">
        <v>-442.75</v>
      </c>
      <c r="G608" s="257" t="s">
        <v>660</v>
      </c>
      <c r="H608" s="169">
        <v>43936</v>
      </c>
      <c r="I608" t="s">
        <v>235</v>
      </c>
    </row>
    <row r="609" spans="1:14" hidden="1" x14ac:dyDescent="0.2">
      <c r="A609" s="257">
        <v>100560842</v>
      </c>
      <c r="B609" s="253">
        <v>43951</v>
      </c>
      <c r="C609" s="254">
        <v>10</v>
      </c>
      <c r="D609" s="257">
        <v>62101</v>
      </c>
      <c r="E609" s="255" t="s">
        <v>624</v>
      </c>
      <c r="F609" s="281">
        <v>-284.33999999999997</v>
      </c>
      <c r="G609" s="257" t="s">
        <v>655</v>
      </c>
      <c r="H609" s="169">
        <v>43919</v>
      </c>
      <c r="I609" t="s">
        <v>225</v>
      </c>
    </row>
    <row r="610" spans="1:14" hidden="1" x14ac:dyDescent="0.2">
      <c r="A610" s="257">
        <v>100560842</v>
      </c>
      <c r="B610" s="253">
        <v>43951</v>
      </c>
      <c r="C610" s="254">
        <v>10</v>
      </c>
      <c r="D610" s="257">
        <v>62101</v>
      </c>
      <c r="E610" s="255" t="s">
        <v>624</v>
      </c>
      <c r="F610" s="256">
        <v>-458.06</v>
      </c>
      <c r="G610" s="257" t="s">
        <v>675</v>
      </c>
      <c r="H610" s="169">
        <v>43916</v>
      </c>
      <c r="I610" t="s">
        <v>653</v>
      </c>
      <c r="J610" t="s">
        <v>188</v>
      </c>
      <c r="K610" t="s">
        <v>170</v>
      </c>
      <c r="N610" t="s">
        <v>810</v>
      </c>
    </row>
    <row r="611" spans="1:14" x14ac:dyDescent="0.2">
      <c r="A611" s="257">
        <v>100560842</v>
      </c>
      <c r="B611" s="253">
        <v>43951</v>
      </c>
      <c r="C611" s="254">
        <v>10</v>
      </c>
      <c r="D611" s="257">
        <v>62102</v>
      </c>
      <c r="E611" s="255" t="s">
        <v>681</v>
      </c>
      <c r="F611" s="256">
        <v>10</v>
      </c>
      <c r="G611" s="257" t="s">
        <v>661</v>
      </c>
      <c r="H611" s="169">
        <v>43936</v>
      </c>
      <c r="I611" t="s">
        <v>235</v>
      </c>
    </row>
    <row r="612" spans="1:14" x14ac:dyDescent="0.2">
      <c r="A612" s="257">
        <v>100560842</v>
      </c>
      <c r="B612" s="253">
        <v>43951</v>
      </c>
      <c r="C612" s="254">
        <v>10</v>
      </c>
      <c r="D612" s="257">
        <v>62102</v>
      </c>
      <c r="E612" s="255" t="s">
        <v>681</v>
      </c>
      <c r="F612" s="256">
        <v>10</v>
      </c>
      <c r="G612" s="257" t="s">
        <v>657</v>
      </c>
      <c r="H612" s="169">
        <v>43919</v>
      </c>
      <c r="I612" t="s">
        <v>235</v>
      </c>
    </row>
    <row r="613" spans="1:14" x14ac:dyDescent="0.2">
      <c r="A613" s="257">
        <v>100560842</v>
      </c>
      <c r="B613" s="253">
        <v>43951</v>
      </c>
      <c r="C613" s="254">
        <v>10</v>
      </c>
      <c r="D613" s="257">
        <v>62102</v>
      </c>
      <c r="E613" s="255" t="s">
        <v>681</v>
      </c>
      <c r="F613" s="256">
        <v>10</v>
      </c>
      <c r="G613" s="257" t="s">
        <v>694</v>
      </c>
      <c r="H613" s="169">
        <v>43930</v>
      </c>
      <c r="I613" t="s">
        <v>235</v>
      </c>
    </row>
    <row r="614" spans="1:14" hidden="1" x14ac:dyDescent="0.2">
      <c r="A614" s="257">
        <v>100560719</v>
      </c>
      <c r="B614" s="253">
        <v>43950</v>
      </c>
      <c r="C614" s="254">
        <v>10</v>
      </c>
      <c r="D614" s="257">
        <v>62511</v>
      </c>
      <c r="E614" s="255" t="s">
        <v>702</v>
      </c>
      <c r="F614" s="256">
        <v>14.78</v>
      </c>
      <c r="G614" s="257" t="s">
        <v>714</v>
      </c>
      <c r="H614" s="169">
        <v>43913</v>
      </c>
      <c r="I614" t="s">
        <v>715</v>
      </c>
      <c r="J614" t="s">
        <v>381</v>
      </c>
      <c r="K614" t="s">
        <v>171</v>
      </c>
      <c r="N614" t="s">
        <v>810</v>
      </c>
    </row>
    <row r="615" spans="1:14" hidden="1" x14ac:dyDescent="0.2">
      <c r="A615" s="257">
        <v>100560719</v>
      </c>
      <c r="B615" s="253">
        <v>43950</v>
      </c>
      <c r="C615" s="254">
        <v>10</v>
      </c>
      <c r="D615" s="257">
        <v>62511</v>
      </c>
      <c r="E615" s="255" t="s">
        <v>702</v>
      </c>
      <c r="F615" s="256">
        <v>123.48</v>
      </c>
      <c r="G615" s="257" t="s">
        <v>716</v>
      </c>
      <c r="H615" s="169">
        <v>43909</v>
      </c>
      <c r="I615" t="s">
        <v>717</v>
      </c>
      <c r="J615" t="s">
        <v>381</v>
      </c>
      <c r="K615" t="s">
        <v>171</v>
      </c>
      <c r="L615" t="s">
        <v>718</v>
      </c>
      <c r="M615" t="s">
        <v>719</v>
      </c>
      <c r="N615" t="s">
        <v>810</v>
      </c>
    </row>
    <row r="616" spans="1:14" hidden="1" x14ac:dyDescent="0.2">
      <c r="A616" s="257">
        <v>100563199</v>
      </c>
      <c r="B616" s="253">
        <v>43980</v>
      </c>
      <c r="C616" s="254">
        <v>11</v>
      </c>
      <c r="D616" s="257">
        <v>62101</v>
      </c>
      <c r="E616" s="255" t="s">
        <v>624</v>
      </c>
      <c r="F616" s="256">
        <v>-444.51</v>
      </c>
      <c r="G616" s="257" t="s">
        <v>676</v>
      </c>
      <c r="H616" s="253">
        <v>43980</v>
      </c>
      <c r="I616" t="s">
        <v>721</v>
      </c>
    </row>
    <row r="617" spans="1:14" hidden="1" x14ac:dyDescent="0.2">
      <c r="A617" s="257">
        <v>100563199</v>
      </c>
      <c r="B617" s="253">
        <v>43980</v>
      </c>
      <c r="C617" s="254">
        <v>11</v>
      </c>
      <c r="D617" s="257">
        <v>62101</v>
      </c>
      <c r="E617" s="255" t="s">
        <v>624</v>
      </c>
      <c r="F617" s="256">
        <v>149.55000000000001</v>
      </c>
      <c r="G617" s="257" t="s">
        <v>720</v>
      </c>
      <c r="H617" s="253">
        <v>43978</v>
      </c>
      <c r="I617" t="s">
        <v>721</v>
      </c>
      <c r="J617" t="s">
        <v>188</v>
      </c>
      <c r="K617" t="s">
        <v>722</v>
      </c>
      <c r="N617" t="s">
        <v>810</v>
      </c>
    </row>
    <row r="618" spans="1:14" hidden="1" x14ac:dyDescent="0.2">
      <c r="A618" s="257">
        <v>100563199</v>
      </c>
      <c r="B618" s="253">
        <v>43980</v>
      </c>
      <c r="C618" s="254">
        <v>11</v>
      </c>
      <c r="D618" s="257">
        <v>62101</v>
      </c>
      <c r="E618" s="255" t="s">
        <v>624</v>
      </c>
      <c r="F618" s="256">
        <v>382.88</v>
      </c>
      <c r="G618" s="257" t="s">
        <v>723</v>
      </c>
      <c r="H618" s="253">
        <v>43978</v>
      </c>
      <c r="I618" t="s">
        <v>721</v>
      </c>
      <c r="J618" t="s">
        <v>188</v>
      </c>
      <c r="K618" t="s">
        <v>722</v>
      </c>
      <c r="N618" t="s">
        <v>810</v>
      </c>
    </row>
    <row r="619" spans="1:14" hidden="1" x14ac:dyDescent="0.2">
      <c r="A619" s="257">
        <v>100563199</v>
      </c>
      <c r="B619" s="253">
        <v>43980</v>
      </c>
      <c r="C619" s="254">
        <v>11</v>
      </c>
      <c r="D619" s="257">
        <v>62101</v>
      </c>
      <c r="E619" s="255" t="s">
        <v>624</v>
      </c>
      <c r="F619" s="256">
        <v>21.74</v>
      </c>
      <c r="G619" s="257" t="s">
        <v>723</v>
      </c>
      <c r="H619" s="253">
        <v>43978</v>
      </c>
      <c r="I619" t="s">
        <v>721</v>
      </c>
      <c r="J619" t="s">
        <v>188</v>
      </c>
      <c r="K619" t="s">
        <v>722</v>
      </c>
      <c r="N619" t="s">
        <v>810</v>
      </c>
    </row>
    <row r="620" spans="1:14" hidden="1" x14ac:dyDescent="0.2">
      <c r="A620" s="257">
        <v>100563199</v>
      </c>
      <c r="B620" s="253">
        <v>43980</v>
      </c>
      <c r="C620" s="254">
        <v>11</v>
      </c>
      <c r="D620" s="257">
        <v>62102</v>
      </c>
      <c r="E620" s="255" t="s">
        <v>681</v>
      </c>
      <c r="F620" s="256">
        <v>5.85</v>
      </c>
      <c r="G620" s="257" t="s">
        <v>724</v>
      </c>
      <c r="H620" s="253">
        <v>43978</v>
      </c>
      <c r="I620" t="s">
        <v>721</v>
      </c>
      <c r="J620" t="s">
        <v>188</v>
      </c>
      <c r="K620" t="s">
        <v>722</v>
      </c>
      <c r="N620" t="s">
        <v>810</v>
      </c>
    </row>
    <row r="621" spans="1:14" hidden="1" x14ac:dyDescent="0.2">
      <c r="A621" s="257">
        <v>100563199</v>
      </c>
      <c r="B621" s="253">
        <v>43980</v>
      </c>
      <c r="C621" s="254">
        <v>11</v>
      </c>
      <c r="D621" s="257">
        <v>62102</v>
      </c>
      <c r="E621" s="255" t="s">
        <v>681</v>
      </c>
      <c r="F621" s="256">
        <v>10</v>
      </c>
      <c r="G621" s="257" t="s">
        <v>724</v>
      </c>
      <c r="H621" s="253">
        <v>43978</v>
      </c>
      <c r="I621" t="s">
        <v>721</v>
      </c>
      <c r="J621" t="s">
        <v>188</v>
      </c>
      <c r="K621" t="s">
        <v>722</v>
      </c>
      <c r="N621" t="s">
        <v>810</v>
      </c>
    </row>
    <row r="622" spans="1:14" hidden="1" x14ac:dyDescent="0.2">
      <c r="A622" s="257">
        <v>100563290</v>
      </c>
      <c r="B622" s="253">
        <v>43982</v>
      </c>
      <c r="C622" s="254">
        <v>11</v>
      </c>
      <c r="D622" s="257">
        <v>62102</v>
      </c>
      <c r="E622" s="255" t="s">
        <v>681</v>
      </c>
      <c r="F622" s="256">
        <v>156.52000000000001</v>
      </c>
      <c r="G622" s="257" t="s">
        <v>725</v>
      </c>
      <c r="H622" s="253">
        <v>43982</v>
      </c>
      <c r="I622" t="s">
        <v>721</v>
      </c>
      <c r="J622" t="s">
        <v>175</v>
      </c>
      <c r="K622" t="s">
        <v>722</v>
      </c>
      <c r="N622" t="s">
        <v>810</v>
      </c>
    </row>
    <row r="623" spans="1:14" hidden="1" x14ac:dyDescent="0.2">
      <c r="A623" s="257" t="s">
        <v>726</v>
      </c>
      <c r="B623" s="253">
        <v>44007</v>
      </c>
      <c r="C623" s="254">
        <v>12</v>
      </c>
      <c r="D623" s="257" t="s">
        <v>205</v>
      </c>
      <c r="E623" s="255" t="s">
        <v>624</v>
      </c>
      <c r="F623" s="256">
        <v>-382.88</v>
      </c>
      <c r="G623" s="257" t="s">
        <v>723</v>
      </c>
      <c r="H623" s="253">
        <v>43978</v>
      </c>
      <c r="I623" t="s">
        <v>721</v>
      </c>
      <c r="J623" t="s">
        <v>188</v>
      </c>
      <c r="K623" t="s">
        <v>722</v>
      </c>
      <c r="N623" t="s">
        <v>810</v>
      </c>
    </row>
    <row r="624" spans="1:14" hidden="1" x14ac:dyDescent="0.2">
      <c r="A624" s="257" t="s">
        <v>726</v>
      </c>
      <c r="B624" s="253">
        <v>44007</v>
      </c>
      <c r="C624" s="254">
        <v>12</v>
      </c>
      <c r="D624" s="257" t="s">
        <v>205</v>
      </c>
      <c r="E624" s="255" t="s">
        <v>624</v>
      </c>
      <c r="F624" s="256">
        <v>176.66</v>
      </c>
      <c r="G624" s="257" t="s">
        <v>723</v>
      </c>
      <c r="H624" s="253">
        <v>43978</v>
      </c>
      <c r="I624" t="s">
        <v>721</v>
      </c>
      <c r="J624" t="s">
        <v>188</v>
      </c>
      <c r="K624" t="s">
        <v>722</v>
      </c>
      <c r="N624" t="s">
        <v>810</v>
      </c>
    </row>
    <row r="625" spans="1:15" hidden="1" x14ac:dyDescent="0.2">
      <c r="A625" s="257" t="s">
        <v>726</v>
      </c>
      <c r="B625" s="253">
        <v>44007</v>
      </c>
      <c r="C625" s="254">
        <v>12</v>
      </c>
      <c r="D625" s="257" t="s">
        <v>205</v>
      </c>
      <c r="E625" s="255" t="s">
        <v>624</v>
      </c>
      <c r="F625" s="256">
        <v>-21.74</v>
      </c>
      <c r="G625" s="257" t="s">
        <v>723</v>
      </c>
      <c r="H625" s="253">
        <v>43978</v>
      </c>
      <c r="I625" t="s">
        <v>721</v>
      </c>
      <c r="J625" t="s">
        <v>188</v>
      </c>
      <c r="K625" t="s">
        <v>722</v>
      </c>
      <c r="N625" t="s">
        <v>810</v>
      </c>
    </row>
    <row r="626" spans="1:15" hidden="1" x14ac:dyDescent="0.2">
      <c r="A626" s="257" t="s">
        <v>726</v>
      </c>
      <c r="B626" s="253">
        <v>44007</v>
      </c>
      <c r="C626" s="254">
        <v>12</v>
      </c>
      <c r="D626" s="257" t="s">
        <v>205</v>
      </c>
      <c r="E626" s="255" t="s">
        <v>624</v>
      </c>
      <c r="F626" s="256">
        <v>227.96</v>
      </c>
      <c r="G626" s="257" t="s">
        <v>723</v>
      </c>
      <c r="H626" s="253">
        <v>43978</v>
      </c>
      <c r="I626" t="s">
        <v>721</v>
      </c>
      <c r="J626" t="s">
        <v>188</v>
      </c>
      <c r="K626" t="s">
        <v>722</v>
      </c>
      <c r="N626" t="s">
        <v>810</v>
      </c>
    </row>
    <row r="627" spans="1:15" hidden="1" x14ac:dyDescent="0.2">
      <c r="A627" s="257" t="s">
        <v>726</v>
      </c>
      <c r="B627" s="253">
        <v>44007</v>
      </c>
      <c r="C627" s="254">
        <v>12</v>
      </c>
      <c r="D627" s="257" t="s">
        <v>205</v>
      </c>
      <c r="E627" s="255" t="s">
        <v>624</v>
      </c>
      <c r="F627" s="256">
        <v>499.2</v>
      </c>
      <c r="G627" s="257" t="s">
        <v>727</v>
      </c>
      <c r="H627" s="253">
        <v>43994</v>
      </c>
      <c r="I627" s="257" t="s">
        <v>728</v>
      </c>
      <c r="J627" s="257" t="s">
        <v>188</v>
      </c>
      <c r="K627" s="257" t="s">
        <v>729</v>
      </c>
      <c r="N627" s="257" t="s">
        <v>810</v>
      </c>
    </row>
    <row r="628" spans="1:15" hidden="1" x14ac:dyDescent="0.2">
      <c r="A628" s="257" t="s">
        <v>726</v>
      </c>
      <c r="B628" s="253">
        <v>44007</v>
      </c>
      <c r="C628" s="254">
        <v>12</v>
      </c>
      <c r="D628" s="257" t="s">
        <v>205</v>
      </c>
      <c r="E628" s="255" t="s">
        <v>624</v>
      </c>
      <c r="F628" s="256">
        <v>492.46</v>
      </c>
      <c r="G628" s="257" t="s">
        <v>730</v>
      </c>
      <c r="H628" s="253">
        <v>44013</v>
      </c>
      <c r="I628" s="257" t="s">
        <v>731</v>
      </c>
      <c r="J628" s="257" t="s">
        <v>188</v>
      </c>
      <c r="K628" t="s">
        <v>187</v>
      </c>
      <c r="N628" t="s">
        <v>810</v>
      </c>
    </row>
    <row r="629" spans="1:15" hidden="1" x14ac:dyDescent="0.2">
      <c r="A629" s="275" t="s">
        <v>726</v>
      </c>
      <c r="B629" s="278">
        <v>44007</v>
      </c>
      <c r="C629" s="279">
        <v>12</v>
      </c>
      <c r="D629" s="275" t="s">
        <v>205</v>
      </c>
      <c r="E629" s="280" t="s">
        <v>624</v>
      </c>
      <c r="F629" s="281">
        <v>215.36</v>
      </c>
      <c r="G629" s="275" t="s">
        <v>732</v>
      </c>
      <c r="H629" s="278">
        <v>44000</v>
      </c>
      <c r="I629" s="276"/>
      <c r="J629" s="276"/>
      <c r="K629" s="276"/>
      <c r="L629" s="276" t="s">
        <v>733</v>
      </c>
      <c r="M629" s="276"/>
      <c r="N629" s="276" t="s">
        <v>873</v>
      </c>
      <c r="O629" s="276"/>
    </row>
    <row r="630" spans="1:15" x14ac:dyDescent="0.2">
      <c r="A630" s="257" t="s">
        <v>734</v>
      </c>
      <c r="B630" s="253">
        <v>44012</v>
      </c>
      <c r="C630" s="254">
        <v>12</v>
      </c>
      <c r="D630" s="257" t="s">
        <v>205</v>
      </c>
      <c r="E630" s="255" t="s">
        <v>624</v>
      </c>
      <c r="F630" s="256">
        <v>-492.46</v>
      </c>
      <c r="G630" s="257" t="s">
        <v>730</v>
      </c>
      <c r="H630" s="253">
        <v>44013</v>
      </c>
      <c r="I630" s="170" t="s">
        <v>235</v>
      </c>
      <c r="K630" t="s">
        <v>1005</v>
      </c>
    </row>
    <row r="631" spans="1:15" hidden="1" x14ac:dyDescent="0.2">
      <c r="A631" s="257" t="s">
        <v>726</v>
      </c>
      <c r="B631" s="253">
        <v>44007</v>
      </c>
      <c r="C631" s="254">
        <v>12</v>
      </c>
      <c r="D631" s="257" t="s">
        <v>210</v>
      </c>
      <c r="E631" s="255" t="s">
        <v>681</v>
      </c>
      <c r="F631" s="256">
        <v>7.5</v>
      </c>
      <c r="G631" s="257" t="s">
        <v>735</v>
      </c>
      <c r="H631" s="253">
        <v>43978</v>
      </c>
      <c r="I631" t="s">
        <v>721</v>
      </c>
      <c r="J631" t="s">
        <v>188</v>
      </c>
      <c r="K631" t="s">
        <v>722</v>
      </c>
      <c r="N631" t="s">
        <v>810</v>
      </c>
    </row>
    <row r="632" spans="1:15" hidden="1" x14ac:dyDescent="0.2">
      <c r="A632" s="257" t="s">
        <v>726</v>
      </c>
      <c r="B632" s="253">
        <v>44007</v>
      </c>
      <c r="C632" s="254">
        <v>12</v>
      </c>
      <c r="D632" s="257" t="s">
        <v>210</v>
      </c>
      <c r="E632" s="255" t="s">
        <v>681</v>
      </c>
      <c r="F632" s="256">
        <v>3.93</v>
      </c>
      <c r="G632" s="257" t="s">
        <v>736</v>
      </c>
      <c r="H632" s="253">
        <v>43978</v>
      </c>
      <c r="I632" t="s">
        <v>721</v>
      </c>
      <c r="J632" t="s">
        <v>188</v>
      </c>
      <c r="K632" t="s">
        <v>722</v>
      </c>
      <c r="N632" t="s">
        <v>810</v>
      </c>
    </row>
    <row r="633" spans="1:15" hidden="1" x14ac:dyDescent="0.2">
      <c r="A633" s="257" t="s">
        <v>726</v>
      </c>
      <c r="B633" s="253">
        <v>44007</v>
      </c>
      <c r="C633" s="254">
        <v>12</v>
      </c>
      <c r="D633" s="257" t="s">
        <v>210</v>
      </c>
      <c r="E633" s="255" t="s">
        <v>681</v>
      </c>
      <c r="F633" s="256">
        <v>262.2</v>
      </c>
      <c r="G633" s="257" t="s">
        <v>737</v>
      </c>
      <c r="H633" s="253">
        <v>43978</v>
      </c>
      <c r="I633" t="s">
        <v>721</v>
      </c>
      <c r="J633" t="s">
        <v>188</v>
      </c>
      <c r="K633" t="s">
        <v>722</v>
      </c>
      <c r="N633" t="s">
        <v>810</v>
      </c>
    </row>
    <row r="634" spans="1:15" hidden="1" x14ac:dyDescent="0.2">
      <c r="A634" s="257" t="s">
        <v>726</v>
      </c>
      <c r="B634" s="253">
        <v>44007</v>
      </c>
      <c r="C634" s="254">
        <v>12</v>
      </c>
      <c r="D634" s="257" t="s">
        <v>210</v>
      </c>
      <c r="E634" s="255" t="s">
        <v>681</v>
      </c>
      <c r="F634" s="256">
        <v>5.85</v>
      </c>
      <c r="G634" s="257" t="s">
        <v>738</v>
      </c>
      <c r="H634" s="253">
        <v>43994</v>
      </c>
      <c r="I634" s="257" t="s">
        <v>728</v>
      </c>
      <c r="J634" s="257" t="s">
        <v>188</v>
      </c>
      <c r="K634" s="257" t="s">
        <v>729</v>
      </c>
      <c r="N634" s="257" t="s">
        <v>810</v>
      </c>
    </row>
    <row r="635" spans="1:15" hidden="1" x14ac:dyDescent="0.2">
      <c r="A635" s="257" t="s">
        <v>726</v>
      </c>
      <c r="B635" s="253">
        <v>44007</v>
      </c>
      <c r="C635" s="254">
        <v>12</v>
      </c>
      <c r="D635" s="257" t="s">
        <v>210</v>
      </c>
      <c r="E635" s="255" t="s">
        <v>681</v>
      </c>
      <c r="F635" s="256">
        <v>7.5</v>
      </c>
      <c r="G635" s="257" t="s">
        <v>739</v>
      </c>
      <c r="H635" s="253">
        <v>43994</v>
      </c>
      <c r="I635" s="257" t="s">
        <v>728</v>
      </c>
      <c r="J635" s="257" t="s">
        <v>188</v>
      </c>
      <c r="K635" s="257" t="s">
        <v>729</v>
      </c>
      <c r="N635" s="257" t="s">
        <v>810</v>
      </c>
    </row>
    <row r="636" spans="1:15" hidden="1" x14ac:dyDescent="0.2">
      <c r="A636" s="257" t="s">
        <v>726</v>
      </c>
      <c r="B636" s="253">
        <v>44007</v>
      </c>
      <c r="C636" s="254">
        <v>12</v>
      </c>
      <c r="D636" s="257" t="s">
        <v>210</v>
      </c>
      <c r="E636" s="255" t="s">
        <v>681</v>
      </c>
      <c r="F636" s="256">
        <v>104.35</v>
      </c>
      <c r="G636" s="257" t="s">
        <v>740</v>
      </c>
      <c r="H636" s="253">
        <v>43994</v>
      </c>
      <c r="I636" s="257" t="s">
        <v>728</v>
      </c>
      <c r="J636" s="257" t="s">
        <v>188</v>
      </c>
      <c r="K636" s="257" t="s">
        <v>729</v>
      </c>
      <c r="N636" s="297" t="s">
        <v>810</v>
      </c>
    </row>
    <row r="637" spans="1:15" hidden="1" x14ac:dyDescent="0.2">
      <c r="A637" s="257" t="s">
        <v>726</v>
      </c>
      <c r="B637" s="253">
        <v>44007</v>
      </c>
      <c r="C637" s="254">
        <v>12</v>
      </c>
      <c r="D637" s="257" t="s">
        <v>210</v>
      </c>
      <c r="E637" s="255" t="s">
        <v>681</v>
      </c>
      <c r="F637" s="256">
        <v>13.04</v>
      </c>
      <c r="G637" s="257" t="s">
        <v>741</v>
      </c>
      <c r="H637" s="253">
        <v>43994</v>
      </c>
      <c r="I637" s="257" t="s">
        <v>728</v>
      </c>
      <c r="J637" s="257" t="s">
        <v>188</v>
      </c>
      <c r="K637" s="257" t="s">
        <v>729</v>
      </c>
      <c r="N637" s="297" t="s">
        <v>810</v>
      </c>
    </row>
    <row r="638" spans="1:15" hidden="1" x14ac:dyDescent="0.2">
      <c r="A638" s="257" t="s">
        <v>726</v>
      </c>
      <c r="B638" s="253">
        <v>44007</v>
      </c>
      <c r="C638" s="254">
        <v>12</v>
      </c>
      <c r="D638" s="257" t="s">
        <v>210</v>
      </c>
      <c r="E638" s="255" t="s">
        <v>681</v>
      </c>
      <c r="F638" s="256">
        <v>5.85</v>
      </c>
      <c r="G638" s="257" t="s">
        <v>742</v>
      </c>
      <c r="H638" s="253">
        <v>44013</v>
      </c>
      <c r="I638" s="257" t="s">
        <v>731</v>
      </c>
      <c r="J638" s="257" t="s">
        <v>188</v>
      </c>
      <c r="K638" t="s">
        <v>187</v>
      </c>
      <c r="N638" t="s">
        <v>810</v>
      </c>
    </row>
    <row r="639" spans="1:15" hidden="1" x14ac:dyDescent="0.2">
      <c r="A639" s="257" t="s">
        <v>726</v>
      </c>
      <c r="B639" s="253">
        <v>44007</v>
      </c>
      <c r="C639" s="254">
        <v>12</v>
      </c>
      <c r="D639" s="257" t="s">
        <v>210</v>
      </c>
      <c r="E639" s="255" t="s">
        <v>681</v>
      </c>
      <c r="F639" s="256">
        <v>21.35</v>
      </c>
      <c r="G639" s="257" t="s">
        <v>743</v>
      </c>
      <c r="H639" s="253">
        <v>44015</v>
      </c>
      <c r="I639" s="257" t="s">
        <v>731</v>
      </c>
      <c r="J639" s="257" t="s">
        <v>188</v>
      </c>
      <c r="K639" t="s">
        <v>187</v>
      </c>
      <c r="N639" t="s">
        <v>810</v>
      </c>
    </row>
    <row r="640" spans="1:15" hidden="1" x14ac:dyDescent="0.2">
      <c r="A640" s="275" t="s">
        <v>726</v>
      </c>
      <c r="B640" s="278">
        <v>44007</v>
      </c>
      <c r="C640" s="279">
        <v>12</v>
      </c>
      <c r="D640" s="275" t="s">
        <v>205</v>
      </c>
      <c r="E640" s="280" t="s">
        <v>624</v>
      </c>
      <c r="F640" s="281">
        <v>215.36</v>
      </c>
      <c r="G640" s="275" t="s">
        <v>732</v>
      </c>
      <c r="H640" s="278">
        <v>44000</v>
      </c>
      <c r="I640" s="276"/>
      <c r="J640" s="276"/>
      <c r="K640" s="276"/>
      <c r="L640" s="276" t="s">
        <v>733</v>
      </c>
      <c r="M640" s="276"/>
      <c r="N640" s="276" t="s">
        <v>873</v>
      </c>
      <c r="O640" s="276"/>
    </row>
    <row r="641" spans="1:14" hidden="1" x14ac:dyDescent="0.2">
      <c r="A641" s="257" t="s">
        <v>744</v>
      </c>
      <c r="B641" s="253">
        <v>44007</v>
      </c>
      <c r="C641" s="254">
        <v>12</v>
      </c>
      <c r="D641" s="257" t="s">
        <v>210</v>
      </c>
      <c r="E641" s="255" t="s">
        <v>681</v>
      </c>
      <c r="F641" s="256">
        <v>0.5</v>
      </c>
      <c r="G641" s="257" t="s">
        <v>724</v>
      </c>
      <c r="H641" s="253">
        <v>43978</v>
      </c>
      <c r="I641" t="s">
        <v>721</v>
      </c>
      <c r="J641" t="s">
        <v>188</v>
      </c>
      <c r="K641" t="s">
        <v>722</v>
      </c>
      <c r="N641" t="s">
        <v>810</v>
      </c>
    </row>
    <row r="642" spans="1:14" hidden="1" x14ac:dyDescent="0.2">
      <c r="A642" s="257" t="s">
        <v>744</v>
      </c>
      <c r="B642" s="253">
        <v>44007</v>
      </c>
      <c r="C642" s="254">
        <v>12</v>
      </c>
      <c r="D642" s="257" t="s">
        <v>210</v>
      </c>
      <c r="E642" s="255" t="s">
        <v>681</v>
      </c>
      <c r="F642" s="256">
        <v>0.5</v>
      </c>
      <c r="G642" s="257" t="s">
        <v>738</v>
      </c>
      <c r="H642" s="253">
        <v>43994</v>
      </c>
      <c r="I642" s="257" t="s">
        <v>728</v>
      </c>
      <c r="J642" s="257" t="s">
        <v>188</v>
      </c>
      <c r="K642" s="257" t="s">
        <v>729</v>
      </c>
      <c r="N642" s="297" t="s">
        <v>810</v>
      </c>
    </row>
    <row r="643" spans="1:14" hidden="1" x14ac:dyDescent="0.2">
      <c r="A643" s="257" t="s">
        <v>744</v>
      </c>
      <c r="B643" s="253">
        <v>44007</v>
      </c>
      <c r="C643" s="254">
        <v>12</v>
      </c>
      <c r="D643" s="257" t="s">
        <v>210</v>
      </c>
      <c r="E643" s="255" t="s">
        <v>681</v>
      </c>
      <c r="F643" s="256">
        <v>0.5</v>
      </c>
      <c r="G643" s="257" t="s">
        <v>738</v>
      </c>
      <c r="H643" s="253">
        <v>43995</v>
      </c>
      <c r="I643" s="257" t="s">
        <v>728</v>
      </c>
      <c r="J643" s="257" t="s">
        <v>188</v>
      </c>
      <c r="K643" s="257" t="s">
        <v>729</v>
      </c>
      <c r="N643" s="297" t="s">
        <v>810</v>
      </c>
    </row>
    <row r="644" spans="1:14" hidden="1" x14ac:dyDescent="0.2">
      <c r="A644" s="257" t="s">
        <v>745</v>
      </c>
      <c r="B644" s="253">
        <v>44011</v>
      </c>
      <c r="C644" s="254">
        <v>12</v>
      </c>
      <c r="D644" s="257" t="s">
        <v>210</v>
      </c>
      <c r="E644" s="255" t="s">
        <v>681</v>
      </c>
      <c r="F644" s="256">
        <v>292.43</v>
      </c>
      <c r="G644" s="257" t="s">
        <v>746</v>
      </c>
      <c r="H644" s="253">
        <v>43979</v>
      </c>
      <c r="I644" s="257" t="s">
        <v>747</v>
      </c>
      <c r="J644" s="257" t="s">
        <v>381</v>
      </c>
      <c r="K644" t="s">
        <v>404</v>
      </c>
      <c r="L644">
        <v>5</v>
      </c>
      <c r="M644" t="s">
        <v>748</v>
      </c>
      <c r="N644" t="s">
        <v>810</v>
      </c>
    </row>
    <row r="645" spans="1:14" hidden="1" x14ac:dyDescent="0.2">
      <c r="A645" s="257" t="s">
        <v>745</v>
      </c>
      <c r="B645" s="253">
        <v>44011</v>
      </c>
      <c r="C645" s="254">
        <v>12</v>
      </c>
      <c r="D645" s="257" t="s">
        <v>210</v>
      </c>
      <c r="E645" s="255" t="s">
        <v>681</v>
      </c>
      <c r="F645" s="256">
        <v>43.48</v>
      </c>
      <c r="G645" s="257" t="s">
        <v>749</v>
      </c>
      <c r="H645" s="253">
        <v>43978</v>
      </c>
      <c r="I645" t="s">
        <v>721</v>
      </c>
      <c r="J645" s="257" t="s">
        <v>381</v>
      </c>
      <c r="K645" s="257" t="s">
        <v>636</v>
      </c>
      <c r="L645">
        <v>2</v>
      </c>
      <c r="N645" s="257" t="s">
        <v>810</v>
      </c>
    </row>
    <row r="646" spans="1:14" hidden="1" x14ac:dyDescent="0.2">
      <c r="A646" s="257" t="s">
        <v>734</v>
      </c>
      <c r="B646" s="253">
        <v>44012</v>
      </c>
      <c r="C646" s="254">
        <v>12</v>
      </c>
      <c r="D646" s="257" t="s">
        <v>210</v>
      </c>
      <c r="E646" s="255" t="s">
        <v>681</v>
      </c>
      <c r="F646" s="256">
        <v>-5.85</v>
      </c>
      <c r="G646" s="257" t="s">
        <v>742</v>
      </c>
      <c r="H646" s="253">
        <v>44013</v>
      </c>
      <c r="I646" s="257" t="s">
        <v>731</v>
      </c>
      <c r="J646" s="257" t="s">
        <v>188</v>
      </c>
      <c r="K646" t="s">
        <v>187</v>
      </c>
      <c r="N646" t="s">
        <v>810</v>
      </c>
    </row>
    <row r="647" spans="1:14" hidden="1" x14ac:dyDescent="0.2">
      <c r="A647" s="257" t="s">
        <v>734</v>
      </c>
      <c r="B647" s="253">
        <v>44012</v>
      </c>
      <c r="C647" s="254">
        <v>12</v>
      </c>
      <c r="D647" s="257" t="s">
        <v>210</v>
      </c>
      <c r="E647" s="255" t="s">
        <v>681</v>
      </c>
      <c r="F647" s="256">
        <v>-21.35</v>
      </c>
      <c r="G647" s="257" t="s">
        <v>743</v>
      </c>
      <c r="H647" s="253">
        <v>44015</v>
      </c>
      <c r="I647" s="257" t="s">
        <v>731</v>
      </c>
      <c r="J647" s="257" t="s">
        <v>188</v>
      </c>
      <c r="K647" t="s">
        <v>187</v>
      </c>
      <c r="N647" t="s">
        <v>810</v>
      </c>
    </row>
    <row r="648" spans="1:14" hidden="1" x14ac:dyDescent="0.2">
      <c r="A648" s="257" t="s">
        <v>750</v>
      </c>
      <c r="B648" s="253">
        <v>44012</v>
      </c>
      <c r="C648" s="254">
        <v>12</v>
      </c>
      <c r="D648" s="257" t="s">
        <v>210</v>
      </c>
      <c r="E648" s="255" t="s">
        <v>681</v>
      </c>
      <c r="F648" s="256">
        <v>211.5</v>
      </c>
      <c r="G648" s="257" t="s">
        <v>751</v>
      </c>
      <c r="H648" s="253">
        <v>43995</v>
      </c>
      <c r="I648" s="257" t="s">
        <v>752</v>
      </c>
      <c r="J648" s="257" t="s">
        <v>381</v>
      </c>
      <c r="K648" s="257" t="s">
        <v>176</v>
      </c>
      <c r="L648">
        <v>5</v>
      </c>
      <c r="M648" t="s">
        <v>753</v>
      </c>
      <c r="N648" s="257" t="s">
        <v>810</v>
      </c>
    </row>
    <row r="649" spans="1:14" hidden="1" x14ac:dyDescent="0.2">
      <c r="A649" s="257" t="s">
        <v>745</v>
      </c>
      <c r="B649" s="253">
        <v>44011</v>
      </c>
      <c r="C649" s="254">
        <v>12</v>
      </c>
      <c r="D649" s="257" t="s">
        <v>250</v>
      </c>
      <c r="E649" s="255" t="s">
        <v>702</v>
      </c>
      <c r="F649" s="256">
        <v>31.74</v>
      </c>
      <c r="G649" s="257" t="s">
        <v>754</v>
      </c>
      <c r="H649" s="253">
        <v>43985</v>
      </c>
      <c r="I649" s="257" t="s">
        <v>755</v>
      </c>
      <c r="J649" s="257" t="s">
        <v>381</v>
      </c>
      <c r="K649" s="257" t="s">
        <v>756</v>
      </c>
      <c r="L649">
        <v>2</v>
      </c>
      <c r="M649" s="257" t="s">
        <v>757</v>
      </c>
      <c r="N649" s="257" t="s">
        <v>810</v>
      </c>
    </row>
    <row r="650" spans="1:14" hidden="1" x14ac:dyDescent="0.2">
      <c r="A650" s="257" t="s">
        <v>750</v>
      </c>
      <c r="B650" s="253">
        <v>44012</v>
      </c>
      <c r="C650" s="254">
        <v>12</v>
      </c>
      <c r="D650" s="257" t="s">
        <v>250</v>
      </c>
      <c r="E650" s="255" t="s">
        <v>702</v>
      </c>
      <c r="F650" s="256">
        <v>28</v>
      </c>
      <c r="G650" s="257" t="s">
        <v>758</v>
      </c>
      <c r="H650" s="253">
        <v>43992</v>
      </c>
      <c r="I650" s="257" t="s">
        <v>759</v>
      </c>
      <c r="J650" s="257" t="s">
        <v>381</v>
      </c>
      <c r="K650" s="257" t="s">
        <v>171</v>
      </c>
      <c r="L650">
        <v>2</v>
      </c>
      <c r="M650" s="257" t="s">
        <v>760</v>
      </c>
      <c r="N650" s="257" t="s">
        <v>810</v>
      </c>
    </row>
    <row r="657" spans="1:11" ht="15" x14ac:dyDescent="0.25">
      <c r="A657" s="282"/>
      <c r="B657" s="283"/>
      <c r="C657" s="283"/>
      <c r="D657" s="283"/>
      <c r="E657" s="283"/>
      <c r="F657" s="283"/>
      <c r="G657" s="283"/>
      <c r="H657" s="283"/>
      <c r="I657" s="283"/>
      <c r="J657" s="283"/>
      <c r="K657" s="283"/>
    </row>
    <row r="658" spans="1:11" x14ac:dyDescent="0.2">
      <c r="A658" s="284"/>
      <c r="B658" s="285"/>
      <c r="C658" s="285"/>
      <c r="D658" s="285"/>
      <c r="E658" s="285"/>
      <c r="F658" s="285"/>
      <c r="G658" s="285"/>
      <c r="H658" s="286"/>
      <c r="I658" s="285"/>
      <c r="J658" s="286"/>
      <c r="K658" s="285"/>
    </row>
    <row r="659" spans="1:11" x14ac:dyDescent="0.2">
      <c r="A659" s="284"/>
      <c r="B659" s="285"/>
      <c r="C659" s="285"/>
      <c r="D659" s="285"/>
      <c r="E659" s="285"/>
      <c r="F659" s="285"/>
      <c r="G659" s="285"/>
      <c r="H659" s="286"/>
      <c r="I659" s="285"/>
      <c r="J659" s="286"/>
      <c r="K659" s="285"/>
    </row>
    <row r="660" spans="1:11" x14ac:dyDescent="0.2">
      <c r="A660" s="284"/>
      <c r="B660" s="285"/>
      <c r="C660" s="285"/>
      <c r="D660" s="285"/>
      <c r="E660" s="285"/>
      <c r="F660" s="285"/>
      <c r="G660" s="285"/>
      <c r="H660" s="286"/>
      <c r="I660" s="285"/>
      <c r="J660" s="286"/>
      <c r="K660" s="285"/>
    </row>
    <row r="661" spans="1:11" x14ac:dyDescent="0.2">
      <c r="A661" s="284"/>
      <c r="B661" s="285"/>
      <c r="C661" s="285"/>
      <c r="D661" s="285"/>
      <c r="E661" s="285"/>
      <c r="F661" s="285"/>
      <c r="G661" s="285"/>
      <c r="H661" s="286"/>
      <c r="I661" s="285"/>
      <c r="J661" s="286"/>
      <c r="K661" s="285"/>
    </row>
    <row r="662" spans="1:11" x14ac:dyDescent="0.2">
      <c r="A662" s="284"/>
      <c r="B662" s="285"/>
      <c r="C662" s="285"/>
      <c r="D662" s="285"/>
      <c r="E662" s="285"/>
      <c r="F662" s="285"/>
      <c r="G662" s="285"/>
      <c r="H662" s="286"/>
      <c r="I662" s="285"/>
      <c r="J662" s="286"/>
      <c r="K662" s="285"/>
    </row>
    <row r="663" spans="1:11" x14ac:dyDescent="0.2">
      <c r="A663" s="284"/>
      <c r="B663" s="285"/>
      <c r="C663" s="285"/>
      <c r="D663" s="285"/>
      <c r="E663" s="285"/>
      <c r="F663" s="285"/>
      <c r="G663" s="285"/>
      <c r="H663" s="286"/>
      <c r="I663" s="285"/>
      <c r="J663" s="286"/>
      <c r="K663" s="285"/>
    </row>
    <row r="664" spans="1:11" x14ac:dyDescent="0.2">
      <c r="A664" s="284"/>
      <c r="B664" s="285"/>
      <c r="C664" s="285"/>
      <c r="D664" s="285"/>
      <c r="E664" s="285"/>
      <c r="F664" s="285"/>
      <c r="G664" s="285"/>
      <c r="H664" s="286"/>
      <c r="I664" s="285"/>
      <c r="J664" s="286"/>
      <c r="K664" s="285"/>
    </row>
    <row r="665" spans="1:11" x14ac:dyDescent="0.2">
      <c r="A665" s="284"/>
      <c r="B665" s="285"/>
      <c r="C665" s="285"/>
      <c r="D665" s="285"/>
      <c r="E665" s="285"/>
      <c r="F665" s="285"/>
      <c r="G665" s="285"/>
      <c r="H665" s="286"/>
      <c r="I665" s="285"/>
      <c r="J665" s="286"/>
      <c r="K665" s="285"/>
    </row>
    <row r="666" spans="1:11" x14ac:dyDescent="0.2">
      <c r="A666" s="284"/>
      <c r="B666" s="285"/>
      <c r="C666" s="285"/>
      <c r="D666" s="285"/>
      <c r="E666" s="285"/>
      <c r="F666" s="285"/>
      <c r="G666" s="285"/>
      <c r="H666" s="286"/>
      <c r="I666" s="285"/>
      <c r="J666" s="286"/>
      <c r="K666" s="285"/>
    </row>
    <row r="667" spans="1:11" x14ac:dyDescent="0.2">
      <c r="A667" s="287"/>
      <c r="B667" s="288"/>
      <c r="C667" s="288"/>
      <c r="D667" s="288"/>
      <c r="E667" s="288"/>
      <c r="F667" s="288"/>
      <c r="G667" s="288"/>
      <c r="H667" s="289"/>
      <c r="I667" s="288"/>
      <c r="J667" s="289"/>
      <c r="K667" s="288"/>
    </row>
  </sheetData>
  <autoFilter ref="A1:O650" xr:uid="{B15A4F51-AE4A-4FB1-913A-EB5597EDE828}">
    <filterColumn colId="8">
      <filters>
        <filter val="flights cancelled"/>
      </filters>
    </filterColumn>
  </autoFilter>
  <pageMargins left="0.7" right="0.7" top="0.75" bottom="0.75" header="0.3" footer="0.3"/>
  <customProperties>
    <customPr name="_pios_id" r:id="rId1"/>
  </customPropertie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ManageAuthor xmlns="12165527-d881-4234-97f9-ee139a3f0c31">NEEDHAMGIRVENG</iManageAuthor>
    <Security_x0020_Classification xmlns="12165527-d881-4234-97f9-ee139a3f0c31">UNCLASSIFIED</Security_x0020_Classification>
    <Business_x0020_Unit xmlns="12165527-d881-4234-97f9-ee139a3f0c31">SAAP</Business_x0020_Unit>
    <Endorsement xmlns="12165527-d881-4234-97f9-ee139a3f0c31" xsi:nil="true"/>
    <RM_x0020_DOC_x0020_ID xmlns="12165527-d881-4234-97f9-ee139a3f0c31" xsi:nil="true"/>
    <Class xmlns="12165527-d881-4234-97f9-ee139a3f0c31">POLICIES</Class>
    <File_x0020_No xmlns="12165527-d881-4234-97f9-ee139a3f0c31">SSC-SIC-2-14</File_x0020_No>
    <DOCNUM xmlns="12165527-d881-4234-97f9-ee139a3f0c31">2290185</DOCNUM>
    <Key_x0020_Version xmlns="12165527-d881-4234-97f9-ee139a3f0c31">false</Key_x0020_Version>
    <Precedents xmlns="12165527-d881-4234-97f9-ee139a3f0c31" xsi:nil="true"/>
    <SubClass xmlns="12165527-d881-4234-97f9-ee139a3f0c31" xsi:nil="true"/>
    <Sec_x0020_Review xmlns="12165527-d881-4234-97f9-ee139a3f0c31" xsi:nil="true"/>
    <Cabinet_x0020_Committee xmlns="12165527-d881-4234-97f9-ee139a3f0c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4" ma:contentTypeDescription="" ma:contentTypeScope="" ma:versionID="8834bfa83ceff1bf505054ff48d22a0b">
  <xsd:schema xmlns:xsd="http://www.w3.org/2001/XMLSchema" xmlns:xs="http://www.w3.org/2001/XMLSchema" xmlns:p="http://schemas.microsoft.com/office/2006/metadata/properties" xmlns:ns2="12165527-d881-4234-97f9-ee139a3f0c31" targetNamespace="http://schemas.microsoft.com/office/2006/metadata/properties" ma:root="true" ma:fieldsID="be9e5cb15a82a635f3e5640eebc0aa29"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79D7F4-D0D7-4BCB-BBEA-E7C37A64913E}">
  <ds:schemaRefs>
    <ds:schemaRef ds:uri="12165527-d881-4234-97f9-ee139a3f0c31"/>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59B4CE85-749F-4A5A-98FF-EB9029D5D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Summary and sign-off</vt:lpstr>
      <vt:lpstr>Travel</vt:lpstr>
      <vt:lpstr>Hospitality</vt:lpstr>
      <vt:lpstr>All other expenses</vt:lpstr>
      <vt:lpstr>Gifts and benefits</vt:lpstr>
      <vt:lpstr>Reconciliation</vt:lpstr>
      <vt:lpstr>Taxis</vt:lpstr>
      <vt:lpstr>Guidance for agencies</vt:lpstr>
      <vt:lpstr>Line items</vt:lpstr>
      <vt:lpstr>'All other expenses'!Print_Area</vt:lpstr>
      <vt:lpstr>'Gifts and benefits'!Print_Area</vt:lpstr>
      <vt:lpstr>'Guidance for agencies'!Print_Area</vt:lpstr>
      <vt:lpstr>Hospitality!Print_Area</vt:lpstr>
      <vt:lpstr>'Summary and sign-off'!Print_Area</vt:lpstr>
      <vt:lpstr>Travel!Print_Area</vt:lpstr>
    </vt:vector>
  </TitlesOfParts>
  <Company>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Jul 2017 - Jun 2018: Director-General's expenses, gifts and hospitality</dc:title>
  <dc:creator>Melissa Reid</dc:creator>
  <dc:description>Version 7 - for review by SIT - ready 2/10/18</dc:description>
  <cp:lastModifiedBy>Benhi Dixon</cp:lastModifiedBy>
  <cp:lastPrinted>2020-07-26T22:53:42Z</cp:lastPrinted>
  <dcterms:created xsi:type="dcterms:W3CDTF">2010-10-17T20:59:02Z</dcterms:created>
  <dcterms:modified xsi:type="dcterms:W3CDTF">2020-07-30T05:05:28Z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DISdDocName">
    <vt:lpwstr>DOC-5979595</vt:lpwstr>
  </property>
  <property fmtid="{D5CDD505-2E9C-101B-9397-08002B2CF9AE}" pid="8" name="DISProperties">
    <vt:lpwstr>DISdDocName,DIScgiUrl,DISdUser,DISdID,DISidcName,DISTaskPaneUrl</vt:lpwstr>
  </property>
  <property fmtid="{D5CDD505-2E9C-101B-9397-08002B2CF9AE}" pid="9" name="DIScgiUrl">
    <vt:lpwstr>https://doccm.doc.govt.nz/cs/idcplg</vt:lpwstr>
  </property>
  <property fmtid="{D5CDD505-2E9C-101B-9397-08002B2CF9AE}" pid="10" name="DISdUser">
    <vt:lpwstr>mreid</vt:lpwstr>
  </property>
  <property fmtid="{D5CDD505-2E9C-101B-9397-08002B2CF9AE}" pid="11" name="DISdID">
    <vt:lpwstr>6508580</vt:lpwstr>
  </property>
  <property fmtid="{D5CDD505-2E9C-101B-9397-08002B2CF9AE}" pid="12" name="DISidcName">
    <vt:lpwstr>docprd12con116200</vt:lpwstr>
  </property>
  <property fmtid="{D5CDD505-2E9C-101B-9397-08002B2CF9AE}" pid="13" name="DISTaskPaneUrl">
    <vt:lpwstr>https://doccm.doc.govt.nz/cs/idcplg?IdcService=DESKTOP_DOC_INFO&amp;dDocName=DOC-5979595&amp;dID=6508580&amp;ClientControlled=DocMan,taskpane&amp;coreContentOnly=1</vt:lpwstr>
  </property>
</Properties>
</file>