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ustomProperty1.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tmurphy\Downloads\"/>
    </mc:Choice>
  </mc:AlternateContent>
  <xr:revisionPtr revIDLastSave="0" documentId="8_{A0DD9A84-510F-4B4B-9C1A-04F50DC77618}" xr6:coauthVersionLast="47" xr6:coauthVersionMax="47" xr10:uidLastSave="{00000000-0000-0000-0000-000000000000}"/>
  <bookViews>
    <workbookView xWindow="-110" yWindow="-110" windowWidth="19420" windowHeight="11500" tabRatio="658" firstSheet="1" activeTab="1" xr2:uid="{00000000-000D-0000-FFFF-FFFF00000000}"/>
  </bookViews>
  <sheets>
    <sheet name="JFN Finance Report - Guidance" sheetId="6" r:id="rId1"/>
    <sheet name="August 2023" sheetId="15" r:id="rId2"/>
    <sheet name="June 2023" sheetId="14" r:id="rId3"/>
    <sheet name="March 2023" sheetId="13" r:id="rId4"/>
    <sheet name="December 2022" sheetId="12" r:id="rId5"/>
    <sheet name="September 2022" sheetId="11" r:id="rId6"/>
    <sheet name="June 2022" sheetId="10" r:id="rId7"/>
    <sheet name="March 2022" sheetId="1" r:id="rId8"/>
    <sheet name="December 2021" sheetId="7" r:id="rId9"/>
    <sheet name="September 2021" sheetId="8" r:id="rId10"/>
  </sheets>
  <definedNames>
    <definedName name="_xlnm.Print_Area" localSheetId="0">'JFN Finance Report - Guidance'!$G$3:$W$53</definedName>
    <definedName name="_xlnm.Print_Area" localSheetId="6">'June 2022'!$B$1:$R$51</definedName>
    <definedName name="_xlnm.Print_Area" localSheetId="7">'March 2022'!$B$1:$R$51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9" i="8" l="1"/>
  <c r="Q49" i="8"/>
  <c r="P49" i="8"/>
  <c r="N49" i="8"/>
  <c r="L49" i="8"/>
  <c r="K49" i="8"/>
  <c r="I49" i="8"/>
  <c r="H49" i="8"/>
  <c r="S47" i="8"/>
  <c r="S46" i="8"/>
  <c r="S45" i="8"/>
  <c r="S49" i="8" s="1"/>
  <c r="R38" i="8"/>
  <c r="Q38" i="8"/>
  <c r="P38" i="8"/>
  <c r="N38" i="8"/>
  <c r="L38" i="8"/>
  <c r="K38" i="8"/>
  <c r="I38" i="8"/>
  <c r="H38" i="8"/>
  <c r="S36" i="8"/>
  <c r="S35" i="8"/>
  <c r="S38" i="8" s="1"/>
  <c r="R33" i="8"/>
  <c r="Q33" i="8"/>
  <c r="P33" i="8"/>
  <c r="N33" i="8"/>
  <c r="L33" i="8"/>
  <c r="K33" i="8"/>
  <c r="I33" i="8"/>
  <c r="H33" i="8"/>
  <c r="S31" i="8"/>
  <c r="S30" i="8"/>
  <c r="S29" i="8"/>
  <c r="S28" i="8"/>
  <c r="S33" i="8" s="1"/>
  <c r="R26" i="8"/>
  <c r="R40" i="8" s="1"/>
  <c r="Q26" i="8"/>
  <c r="Q40" i="8" s="1"/>
  <c r="P26" i="8"/>
  <c r="P40" i="8" s="1"/>
  <c r="N26" i="8"/>
  <c r="N40" i="8" s="1"/>
  <c r="L26" i="8"/>
  <c r="L40" i="8" s="1"/>
  <c r="K26" i="8"/>
  <c r="K40" i="8" s="1"/>
  <c r="I26" i="8"/>
  <c r="I40" i="8" s="1"/>
  <c r="H26" i="8"/>
  <c r="H40" i="8" s="1"/>
  <c r="S24" i="8"/>
  <c r="S23" i="8"/>
  <c r="S22" i="8"/>
  <c r="S21" i="8"/>
  <c r="S20" i="8"/>
  <c r="S19" i="8"/>
  <c r="S26" i="8" s="1"/>
  <c r="S40" i="8" s="1"/>
  <c r="S13" i="8"/>
  <c r="N13" i="8"/>
  <c r="I13" i="8"/>
  <c r="R49" i="7"/>
  <c r="Q49" i="7"/>
  <c r="P49" i="7"/>
  <c r="N49" i="7"/>
  <c r="L49" i="7"/>
  <c r="K49" i="7"/>
  <c r="I49" i="7"/>
  <c r="H49" i="7"/>
  <c r="S47" i="7"/>
  <c r="S46" i="7"/>
  <c r="S45" i="7"/>
  <c r="S49" i="7" s="1"/>
  <c r="R38" i="7"/>
  <c r="Q38" i="7"/>
  <c r="P38" i="7"/>
  <c r="N38" i="7"/>
  <c r="L38" i="7"/>
  <c r="K38" i="7"/>
  <c r="I38" i="7"/>
  <c r="H38" i="7"/>
  <c r="S36" i="7"/>
  <c r="S35" i="7"/>
  <c r="S38" i="7" s="1"/>
  <c r="R33" i="7"/>
  <c r="Q33" i="7"/>
  <c r="P33" i="7"/>
  <c r="N33" i="7"/>
  <c r="L33" i="7"/>
  <c r="K33" i="7"/>
  <c r="I33" i="7"/>
  <c r="H33" i="7"/>
  <c r="S31" i="7"/>
  <c r="S30" i="7"/>
  <c r="S29" i="7"/>
  <c r="S28" i="7"/>
  <c r="S33" i="7" s="1"/>
  <c r="R26" i="7"/>
  <c r="R40" i="7" s="1"/>
  <c r="Q26" i="7"/>
  <c r="Q40" i="7" s="1"/>
  <c r="P26" i="7"/>
  <c r="P40" i="7" s="1"/>
  <c r="N26" i="7"/>
  <c r="N40" i="7" s="1"/>
  <c r="L26" i="7"/>
  <c r="L40" i="7" s="1"/>
  <c r="I26" i="7"/>
  <c r="I40" i="7" s="1"/>
  <c r="H26" i="7"/>
  <c r="H40" i="7" s="1"/>
  <c r="S24" i="7"/>
  <c r="S23" i="7"/>
  <c r="S22" i="7"/>
  <c r="S21" i="7"/>
  <c r="S20" i="7"/>
  <c r="K20" i="7"/>
  <c r="S19" i="7"/>
  <c r="S26" i="7" s="1"/>
  <c r="S40" i="7" s="1"/>
  <c r="K19" i="7"/>
  <c r="K26" i="7" s="1"/>
  <c r="K40" i="7" s="1"/>
  <c r="S13" i="7"/>
  <c r="I13" i="7"/>
  <c r="N11" i="7"/>
  <c r="N13" i="7" s="1"/>
  <c r="R47" i="1"/>
  <c r="P47" i="1"/>
  <c r="N47" i="1"/>
  <c r="M47" i="1"/>
  <c r="K47" i="1"/>
  <c r="J47" i="1"/>
  <c r="R36" i="1"/>
  <c r="P36" i="1"/>
  <c r="N36" i="1"/>
  <c r="M36" i="1"/>
  <c r="K36" i="1"/>
  <c r="J36" i="1"/>
  <c r="R32" i="1"/>
  <c r="P32" i="1"/>
  <c r="N32" i="1"/>
  <c r="M32" i="1"/>
  <c r="K32" i="1"/>
  <c r="J32" i="1"/>
  <c r="P26" i="1"/>
  <c r="P38" i="1" s="1"/>
  <c r="M26" i="1"/>
  <c r="M38" i="1" s="1"/>
  <c r="K26" i="1"/>
  <c r="K38" i="1" s="1"/>
  <c r="J26" i="1"/>
  <c r="J38" i="1" s="1"/>
  <c r="R21" i="1"/>
  <c r="N21" i="1"/>
  <c r="R20" i="1"/>
  <c r="R26" i="1" s="1"/>
  <c r="R38" i="1" s="1"/>
  <c r="N20" i="1"/>
  <c r="N26" i="1" s="1"/>
  <c r="N38" i="1" s="1"/>
  <c r="R47" i="10"/>
  <c r="P47" i="10"/>
  <c r="N47" i="10"/>
  <c r="M47" i="10"/>
  <c r="K47" i="10"/>
  <c r="J47" i="10"/>
  <c r="R36" i="10"/>
  <c r="P36" i="10"/>
  <c r="M36" i="10"/>
  <c r="K36" i="10"/>
  <c r="J36" i="10"/>
  <c r="N35" i="10"/>
  <c r="N36" i="10" s="1"/>
  <c r="R32" i="10"/>
  <c r="P32" i="10"/>
  <c r="M32" i="10"/>
  <c r="J32" i="10"/>
  <c r="N29" i="10"/>
  <c r="K29" i="10"/>
  <c r="N28" i="10"/>
  <c r="N32" i="10" s="1"/>
  <c r="K28" i="10"/>
  <c r="K32" i="10" s="1"/>
  <c r="M26" i="10"/>
  <c r="M38" i="10" s="1"/>
  <c r="J26" i="10"/>
  <c r="J38" i="10" s="1"/>
  <c r="N24" i="10"/>
  <c r="K24" i="10"/>
  <c r="R21" i="10"/>
  <c r="P21" i="10"/>
  <c r="N21" i="10"/>
  <c r="K21" i="10"/>
  <c r="R20" i="10"/>
  <c r="R26" i="10" s="1"/>
  <c r="R38" i="10" s="1"/>
  <c r="P20" i="10"/>
  <c r="P26" i="10" s="1"/>
  <c r="P38" i="10" s="1"/>
  <c r="N20" i="10"/>
  <c r="N26" i="10" s="1"/>
  <c r="N38" i="10" s="1"/>
  <c r="K20" i="10"/>
  <c r="K26" i="10" s="1"/>
  <c r="K38" i="10" s="1"/>
  <c r="R47" i="11"/>
  <c r="P47" i="11"/>
  <c r="N47" i="11"/>
  <c r="M47" i="11"/>
  <c r="K47" i="11"/>
  <c r="J47" i="11"/>
  <c r="R36" i="11"/>
  <c r="P36" i="11"/>
  <c r="N35" i="11"/>
  <c r="N36" i="11" s="1"/>
  <c r="K35" i="11"/>
  <c r="K36" i="11" s="1"/>
  <c r="J35" i="11"/>
  <c r="M34" i="11"/>
  <c r="R32" i="11"/>
  <c r="P32" i="11"/>
  <c r="J32" i="11"/>
  <c r="N29" i="11"/>
  <c r="M29" i="11"/>
  <c r="K29" i="11"/>
  <c r="N28" i="11"/>
  <c r="N32" i="11" s="1"/>
  <c r="M28" i="11"/>
  <c r="M32" i="11" s="1"/>
  <c r="K28" i="11"/>
  <c r="K32" i="11" s="1"/>
  <c r="P26" i="11"/>
  <c r="P38" i="11" s="1"/>
  <c r="M25" i="11"/>
  <c r="N24" i="11"/>
  <c r="M24" i="11"/>
  <c r="K24" i="11"/>
  <c r="R21" i="11"/>
  <c r="N21" i="11"/>
  <c r="K21" i="11"/>
  <c r="J21" i="11"/>
  <c r="M21" i="11" s="1"/>
  <c r="R20" i="11"/>
  <c r="R26" i="11" s="1"/>
  <c r="R38" i="11" s="1"/>
  <c r="N20" i="11"/>
  <c r="N26" i="11" s="1"/>
  <c r="N38" i="11" s="1"/>
  <c r="K20" i="11"/>
  <c r="K26" i="11" s="1"/>
  <c r="K38" i="11" s="1"/>
  <c r="J20" i="11"/>
  <c r="R47" i="12"/>
  <c r="P47" i="12"/>
  <c r="N47" i="12"/>
  <c r="M47" i="12"/>
  <c r="K47" i="12"/>
  <c r="J47" i="12"/>
  <c r="R36" i="12"/>
  <c r="P36" i="12"/>
  <c r="N35" i="12"/>
  <c r="N36" i="12" s="1"/>
  <c r="K35" i="12"/>
  <c r="K36" i="12" s="1"/>
  <c r="J35" i="12"/>
  <c r="J36" i="12" s="1"/>
  <c r="M34" i="12"/>
  <c r="R32" i="12"/>
  <c r="P32" i="12"/>
  <c r="J32" i="12"/>
  <c r="N29" i="12"/>
  <c r="M29" i="12"/>
  <c r="K29" i="12"/>
  <c r="N28" i="12"/>
  <c r="N32" i="12" s="1"/>
  <c r="M28" i="12"/>
  <c r="M32" i="12" s="1"/>
  <c r="K28" i="12"/>
  <c r="K32" i="12" s="1"/>
  <c r="P26" i="12"/>
  <c r="P38" i="12" s="1"/>
  <c r="J25" i="12"/>
  <c r="N24" i="12"/>
  <c r="M24" i="12"/>
  <c r="K24" i="12"/>
  <c r="R21" i="12"/>
  <c r="N21" i="12"/>
  <c r="M21" i="12"/>
  <c r="K21" i="12"/>
  <c r="R20" i="12"/>
  <c r="R26" i="12" s="1"/>
  <c r="R38" i="12" s="1"/>
  <c r="N20" i="12"/>
  <c r="N26" i="12" s="1"/>
  <c r="N38" i="12" s="1"/>
  <c r="K20" i="12"/>
  <c r="K26" i="12" s="1"/>
  <c r="K38" i="12" s="1"/>
  <c r="R47" i="13"/>
  <c r="P47" i="13"/>
  <c r="N47" i="13"/>
  <c r="M47" i="13"/>
  <c r="K47" i="13"/>
  <c r="J47" i="13"/>
  <c r="R36" i="13"/>
  <c r="P36" i="13"/>
  <c r="J36" i="13"/>
  <c r="N35" i="13"/>
  <c r="K35" i="13"/>
  <c r="K36" i="13" s="1"/>
  <c r="N34" i="13"/>
  <c r="N36" i="13" s="1"/>
  <c r="M34" i="13"/>
  <c r="R32" i="13"/>
  <c r="P32" i="13"/>
  <c r="J32" i="13"/>
  <c r="N31" i="13"/>
  <c r="M31" i="13"/>
  <c r="N30" i="13"/>
  <c r="M30" i="13"/>
  <c r="N29" i="13"/>
  <c r="M29" i="13"/>
  <c r="K29" i="13"/>
  <c r="N28" i="13"/>
  <c r="N32" i="13" s="1"/>
  <c r="M28" i="13"/>
  <c r="M32" i="13" s="1"/>
  <c r="K28" i="13"/>
  <c r="K32" i="13" s="1"/>
  <c r="P26" i="13"/>
  <c r="P38" i="13" s="1"/>
  <c r="J26" i="13"/>
  <c r="J38" i="13" s="1"/>
  <c r="N25" i="13"/>
  <c r="N24" i="13"/>
  <c r="M24" i="13"/>
  <c r="K24" i="13"/>
  <c r="N23" i="13"/>
  <c r="M23" i="13"/>
  <c r="K23" i="13"/>
  <c r="N22" i="13"/>
  <c r="M22" i="13"/>
  <c r="K22" i="13"/>
  <c r="R21" i="13"/>
  <c r="N21" i="13"/>
  <c r="M21" i="13"/>
  <c r="K21" i="13"/>
  <c r="R20" i="13"/>
  <c r="R26" i="13" s="1"/>
  <c r="R38" i="13" s="1"/>
  <c r="N20" i="13"/>
  <c r="N26" i="13" s="1"/>
  <c r="N38" i="13" s="1"/>
  <c r="K20" i="13"/>
  <c r="K26" i="13" s="1"/>
  <c r="K38" i="13" s="1"/>
  <c r="R47" i="14"/>
  <c r="P47" i="14"/>
  <c r="N47" i="14"/>
  <c r="M47" i="14"/>
  <c r="K47" i="14"/>
  <c r="J47" i="14"/>
  <c r="R36" i="14"/>
  <c r="J36" i="14"/>
  <c r="N35" i="14"/>
  <c r="P35" i="14" s="1"/>
  <c r="K35" i="14"/>
  <c r="N34" i="14"/>
  <c r="M34" i="14"/>
  <c r="K34" i="14"/>
  <c r="K36" i="14" s="1"/>
  <c r="R32" i="14"/>
  <c r="J32" i="14"/>
  <c r="N31" i="14"/>
  <c r="P31" i="14" s="1"/>
  <c r="M31" i="14"/>
  <c r="K31" i="14"/>
  <c r="N30" i="14"/>
  <c r="P30" i="14" s="1"/>
  <c r="M30" i="14"/>
  <c r="K30" i="14"/>
  <c r="N29" i="14"/>
  <c r="P29" i="14" s="1"/>
  <c r="M29" i="14"/>
  <c r="K29" i="14"/>
  <c r="N28" i="14"/>
  <c r="M28" i="14"/>
  <c r="M32" i="14" s="1"/>
  <c r="K28" i="14"/>
  <c r="K32" i="14" s="1"/>
  <c r="J26" i="14"/>
  <c r="J38" i="14" s="1"/>
  <c r="N25" i="14"/>
  <c r="P25" i="14" s="1"/>
  <c r="K25" i="14"/>
  <c r="N24" i="14"/>
  <c r="P24" i="14" s="1"/>
  <c r="M24" i="14"/>
  <c r="K24" i="14"/>
  <c r="N23" i="14"/>
  <c r="P23" i="14" s="1"/>
  <c r="M23" i="14"/>
  <c r="K23" i="14"/>
  <c r="N22" i="14"/>
  <c r="P22" i="14" s="1"/>
  <c r="M22" i="14"/>
  <c r="K22" i="14"/>
  <c r="R21" i="14"/>
  <c r="N21" i="14"/>
  <c r="P21" i="14" s="1"/>
  <c r="M21" i="14"/>
  <c r="K21" i="14"/>
  <c r="R20" i="14"/>
  <c r="R26" i="14" s="1"/>
  <c r="R38" i="14" s="1"/>
  <c r="N20" i="14"/>
  <c r="K20" i="14"/>
  <c r="K26" i="14" s="1"/>
  <c r="K38" i="14" s="1"/>
  <c r="R47" i="15"/>
  <c r="P47" i="15"/>
  <c r="N47" i="15"/>
  <c r="M47" i="15"/>
  <c r="K47" i="15"/>
  <c r="J47" i="15"/>
  <c r="R36" i="15"/>
  <c r="J36" i="15"/>
  <c r="N35" i="15"/>
  <c r="K35" i="15"/>
  <c r="M34" i="15"/>
  <c r="R32" i="15"/>
  <c r="N31" i="15"/>
  <c r="P31" i="15" s="1"/>
  <c r="M31" i="15"/>
  <c r="K31" i="15"/>
  <c r="N30" i="15"/>
  <c r="P30" i="15" s="1"/>
  <c r="P32" i="15" s="1"/>
  <c r="M30" i="15"/>
  <c r="K30" i="15"/>
  <c r="N29" i="15"/>
  <c r="M29" i="15"/>
  <c r="K29" i="15"/>
  <c r="J28" i="15"/>
  <c r="J26" i="15"/>
  <c r="N25" i="15"/>
  <c r="P25" i="15" s="1"/>
  <c r="K25" i="15"/>
  <c r="N24" i="15"/>
  <c r="M24" i="15"/>
  <c r="K24" i="15"/>
  <c r="N23" i="15"/>
  <c r="P23" i="15" s="1"/>
  <c r="M23" i="15"/>
  <c r="K23" i="15"/>
  <c r="N22" i="15"/>
  <c r="P22" i="15" s="1"/>
  <c r="P26" i="15" s="1"/>
  <c r="M22" i="15"/>
  <c r="K22" i="15"/>
  <c r="R21" i="15"/>
  <c r="N21" i="15"/>
  <c r="M21" i="15"/>
  <c r="K21" i="15"/>
  <c r="R20" i="15"/>
  <c r="R26" i="15" s="1"/>
  <c r="R38" i="15" s="1"/>
  <c r="F9" i="15"/>
  <c r="W49" i="6"/>
  <c r="U49" i="6"/>
  <c r="S49" i="6"/>
  <c r="R49" i="6"/>
  <c r="P49" i="6"/>
  <c r="O49" i="6"/>
  <c r="W38" i="6"/>
  <c r="U38" i="6"/>
  <c r="S38" i="6"/>
  <c r="R38" i="6"/>
  <c r="P38" i="6"/>
  <c r="O38" i="6"/>
  <c r="W34" i="6"/>
  <c r="U34" i="6"/>
  <c r="S34" i="6"/>
  <c r="R34" i="6"/>
  <c r="P34" i="6"/>
  <c r="O34" i="6"/>
  <c r="W28" i="6"/>
  <c r="W40" i="6" s="1"/>
  <c r="U28" i="6"/>
  <c r="U40" i="6" s="1"/>
  <c r="S28" i="6"/>
  <c r="S40" i="6" s="1"/>
  <c r="R28" i="6"/>
  <c r="R40" i="6" s="1"/>
  <c r="P28" i="6"/>
  <c r="P40" i="6" s="1"/>
  <c r="O28" i="6"/>
  <c r="O40" i="6" s="1"/>
  <c r="O51" i="6" l="1"/>
  <c r="P51" i="6"/>
  <c r="R51" i="6"/>
  <c r="K17" i="6" s="1"/>
  <c r="S51" i="6"/>
  <c r="U51" i="6"/>
  <c r="W51" i="6"/>
  <c r="J32" i="15"/>
  <c r="J38" i="15" s="1"/>
  <c r="M28" i="15"/>
  <c r="M32" i="15" s="1"/>
  <c r="J49" i="15"/>
  <c r="R49" i="15"/>
  <c r="N26" i="14"/>
  <c r="P20" i="14"/>
  <c r="N32" i="14"/>
  <c r="P28" i="14"/>
  <c r="N36" i="14"/>
  <c r="P34" i="14"/>
  <c r="J49" i="14"/>
  <c r="K49" i="14"/>
  <c r="R49" i="14"/>
  <c r="J49" i="13"/>
  <c r="K49" i="13"/>
  <c r="N49" i="13"/>
  <c r="P49" i="13"/>
  <c r="R49" i="13"/>
  <c r="J26" i="12"/>
  <c r="J38" i="12" s="1"/>
  <c r="M25" i="12"/>
  <c r="M25" i="13" s="1"/>
  <c r="M25" i="14" s="1"/>
  <c r="M25" i="15" s="1"/>
  <c r="J49" i="12"/>
  <c r="K49" i="12"/>
  <c r="N49" i="12"/>
  <c r="P49" i="12"/>
  <c r="R49" i="12"/>
  <c r="J26" i="11"/>
  <c r="M20" i="11"/>
  <c r="J36" i="11"/>
  <c r="M35" i="11"/>
  <c r="K49" i="11"/>
  <c r="N49" i="11"/>
  <c r="P49" i="11"/>
  <c r="R49" i="11"/>
  <c r="J49" i="10"/>
  <c r="K49" i="10"/>
  <c r="M49" i="10"/>
  <c r="F15" i="10" s="1"/>
  <c r="N49" i="10"/>
  <c r="P49" i="10"/>
  <c r="R49" i="10"/>
  <c r="J49" i="1"/>
  <c r="K49" i="1"/>
  <c r="M49" i="1"/>
  <c r="F15" i="1" s="1"/>
  <c r="N49" i="1"/>
  <c r="P49" i="1"/>
  <c r="R49" i="1"/>
  <c r="S51" i="7"/>
  <c r="S52" i="7" s="1"/>
  <c r="H51" i="7"/>
  <c r="I51" i="7"/>
  <c r="I52" i="7" s="1"/>
  <c r="K51" i="7"/>
  <c r="L51" i="7"/>
  <c r="N51" i="7"/>
  <c r="N52" i="7" s="1"/>
  <c r="P51" i="7"/>
  <c r="Q51" i="7"/>
  <c r="R51" i="7"/>
  <c r="S51" i="8"/>
  <c r="S52" i="8" s="1"/>
  <c r="H51" i="8"/>
  <c r="I51" i="8"/>
  <c r="I52" i="8" s="1"/>
  <c r="K51" i="8"/>
  <c r="L51" i="8"/>
  <c r="N51" i="8"/>
  <c r="N52" i="8" s="1"/>
  <c r="P51" i="8"/>
  <c r="Q51" i="8"/>
  <c r="R51" i="8"/>
  <c r="F16" i="1" l="1"/>
  <c r="H15" i="1"/>
  <c r="F16" i="10"/>
  <c r="H15" i="10"/>
  <c r="M35" i="12"/>
  <c r="M36" i="11"/>
  <c r="M26" i="11"/>
  <c r="M38" i="11" s="1"/>
  <c r="M49" i="11" s="1"/>
  <c r="F15" i="11" s="1"/>
  <c r="M20" i="12"/>
  <c r="J38" i="11"/>
  <c r="J49" i="11" s="1"/>
  <c r="P36" i="14"/>
  <c r="N34" i="15"/>
  <c r="K34" i="15"/>
  <c r="K36" i="15" s="1"/>
  <c r="P32" i="14"/>
  <c r="N28" i="15"/>
  <c r="N32" i="15" s="1"/>
  <c r="K28" i="15"/>
  <c r="K32" i="15" s="1"/>
  <c r="P26" i="14"/>
  <c r="P38" i="14" s="1"/>
  <c r="P49" i="14" s="1"/>
  <c r="N20" i="15"/>
  <c r="N26" i="15" s="1"/>
  <c r="K20" i="15"/>
  <c r="K26" i="15" s="1"/>
  <c r="K38" i="15" s="1"/>
  <c r="K49" i="15" s="1"/>
  <c r="N38" i="14"/>
  <c r="N49" i="14" s="1"/>
  <c r="K18" i="6"/>
  <c r="M17" i="6"/>
  <c r="N36" i="15" l="1"/>
  <c r="N38" i="15" s="1"/>
  <c r="N49" i="15" s="1"/>
  <c r="P34" i="15"/>
  <c r="P36" i="15" s="1"/>
  <c r="P38" i="15" s="1"/>
  <c r="P49" i="15" s="1"/>
  <c r="M26" i="12"/>
  <c r="M20" i="13"/>
  <c r="F16" i="11"/>
  <c r="H15" i="11"/>
  <c r="M35" i="13"/>
  <c r="M36" i="12"/>
  <c r="M35" i="14" l="1"/>
  <c r="M36" i="13"/>
  <c r="M26" i="13"/>
  <c r="M38" i="13" s="1"/>
  <c r="M49" i="13" s="1"/>
  <c r="M20" i="14"/>
  <c r="M38" i="12"/>
  <c r="M49" i="12" s="1"/>
  <c r="F15" i="12" s="1"/>
  <c r="F16" i="12" l="1"/>
  <c r="H15" i="12"/>
  <c r="M26" i="14"/>
  <c r="M20" i="15"/>
  <c r="M26" i="15" s="1"/>
  <c r="F15" i="13"/>
  <c r="N50" i="13"/>
  <c r="M35" i="15"/>
  <c r="M36" i="15" s="1"/>
  <c r="M36" i="14"/>
  <c r="F16" i="13" l="1"/>
  <c r="H15" i="13"/>
  <c r="M38" i="15"/>
  <c r="M49" i="15" s="1"/>
  <c r="F15" i="15" s="1"/>
  <c r="M38" i="14"/>
  <c r="M49" i="14" s="1"/>
  <c r="F15" i="14" s="1"/>
  <c r="F16" i="14" l="1"/>
  <c r="H15" i="14"/>
  <c r="F16" i="15"/>
  <c r="H15" i="15"/>
</calcChain>
</file>

<file path=xl/sharedStrings.xml><?xml version="1.0" encoding="utf-8"?>
<sst xmlns="http://schemas.openxmlformats.org/spreadsheetml/2006/main" count="566" uniqueCount="119">
  <si>
    <t xml:space="preserve">Funding Agreement - Quarterly Finance Report </t>
  </si>
  <si>
    <t xml:space="preserve">Please attach all previously completed quarterly finance reports as an additional tab to the spreadsheet. Please title the tab with the quarter the report was for (e.g. September, or July to September). </t>
  </si>
  <si>
    <t>Project name</t>
  </si>
  <si>
    <t xml:space="preserve">COMMENTARY: </t>
  </si>
  <si>
    <t>Project code</t>
  </si>
  <si>
    <t>Person completing this form</t>
  </si>
  <si>
    <t>Date form completed</t>
  </si>
  <si>
    <t xml:space="preserve">Total DOC JFN funding received to date </t>
  </si>
  <si>
    <t>Last DOC JFN payment received ($ value)</t>
  </si>
  <si>
    <t xml:space="preserve">Current reporting period end date </t>
  </si>
  <si>
    <t>Please select</t>
  </si>
  <si>
    <t>Funding surplus (deficit):</t>
  </si>
  <si>
    <t>ALL FIGURES TO BE REPORTED GST EXCLUSIVE</t>
  </si>
  <si>
    <t>Percentage under (over) spend:</t>
  </si>
  <si>
    <t>Section One: Operating Expenditure</t>
  </si>
  <si>
    <t>Quarterly Actuals</t>
  </si>
  <si>
    <t>Quarterly Budget</t>
  </si>
  <si>
    <t>Life to Date Actuals</t>
  </si>
  <si>
    <t>Life to Date Budget</t>
  </si>
  <si>
    <t>Next Quarterly Budget</t>
  </si>
  <si>
    <t>Total Project Budget</t>
  </si>
  <si>
    <t>1.  Personnel related costs:</t>
  </si>
  <si>
    <t>Admin staff salaries/wages (includes personnel allowances, KiwiSaver, ACC)</t>
  </si>
  <si>
    <t>Field staff salaries/wages (includes personnel allowances, KiwiSaver, ACC)</t>
  </si>
  <si>
    <t>Contractors &amp; consultants - field staff</t>
  </si>
  <si>
    <t>Contractors &amp; consultants - admin staff</t>
  </si>
  <si>
    <t>Staff set up costs (training, mobiles phones, uniforms, personal protective equipment)</t>
  </si>
  <si>
    <t>Other personnel costs (includes recruitment, accommodation costs)</t>
  </si>
  <si>
    <t>2. Field operations related costs:</t>
  </si>
  <si>
    <t>Field operation supplies/materials (includes leased equipment or minor equipment purchases)</t>
  </si>
  <si>
    <t>Vehicle and travel costs (includes vehicle leasing costs and running costs)</t>
  </si>
  <si>
    <t>Hireage cost (includes any costs to hire equipment)</t>
  </si>
  <si>
    <t>Other field operations costs</t>
  </si>
  <si>
    <t>3. Other project related costs:</t>
  </si>
  <si>
    <t>Professional fees (includes legal fees or accounting fees)</t>
  </si>
  <si>
    <t>Other project related costs (includes information &amp; publications, software &amp; IT costs, insurance)</t>
  </si>
  <si>
    <t>Total Operating Expenditure</t>
  </si>
  <si>
    <t xml:space="preserve">Section two: Capital Expenditure </t>
  </si>
  <si>
    <t xml:space="preserve">Quarterly Actual </t>
  </si>
  <si>
    <t>Please list items purchased:</t>
  </si>
  <si>
    <t xml:space="preserve">Total Capital Expenditure </t>
  </si>
  <si>
    <t>Total Project Expenditure</t>
  </si>
  <si>
    <t>Restoring Rakiura</t>
  </si>
  <si>
    <t>AL0625</t>
  </si>
  <si>
    <t>Due to the budget figure in this report showing the full amount of our budget including money from other agencies I had accidentally over reported an amount of $20,000 in Field Supplies in December 2022 and another $795 in March 2023. This has been adjusted in this report to the correct Life to Date Acutal. The funding amount received is lower by $30,000 than budgeted as the last invoice was not needed or paid to us.</t>
  </si>
  <si>
    <t>Keri Antoniak</t>
  </si>
  <si>
    <t>August</t>
  </si>
  <si>
    <t>Tracking to be around 7% underspent in wages with wage FTE's at around 9% under. Difference is mainly pay rises not budgeted for due to living wage increasing. Tracking to be within $10k overspent on operating expenses due to unforeseen issues that arose last year and a rise in living costs effecting all our recent purchases.</t>
  </si>
  <si>
    <t>June</t>
  </si>
  <si>
    <t>Wage underspend is at approx 9.8% of the budgeted amount, this is in line with the approx 9.9% we are under on FTE's</t>
  </si>
  <si>
    <t>March</t>
  </si>
  <si>
    <t>December</t>
  </si>
  <si>
    <t>September</t>
  </si>
  <si>
    <t>Haven't yet received additional $40,000 funding so will hold off on some trap purchases until this is received. The field operation budget has also been a bit front loaded but our actual will have this spread over the length of the project. Also holding a buffer for wages so we can pay the first month if the funding doesn't come through in time.</t>
  </si>
  <si>
    <t>Field operating supplies are currently underbudget due to supply issues with purchasing traps.</t>
  </si>
  <si>
    <t>Financials</t>
  </si>
  <si>
    <t>a summary of Funding and any co-funding received for the Project(s), and a summary of expenditure to date, actual against budgeted</t>
  </si>
  <si>
    <t>Deed of Grant - Reporting Requirement</t>
  </si>
  <si>
    <t>Project name and code</t>
  </si>
  <si>
    <t>Restoring Rakiura  AL06.5</t>
  </si>
  <si>
    <t>Person completing</t>
  </si>
  <si>
    <t xml:space="preserve">Quarterly report template </t>
  </si>
  <si>
    <t>$000's</t>
  </si>
  <si>
    <t>Note: all numbers to be shown in thousands</t>
  </si>
  <si>
    <t>Funding received for quarter:</t>
  </si>
  <si>
    <t>Funding to be received for next quarter:</t>
  </si>
  <si>
    <t>1. Department of Conservation Grants received</t>
  </si>
  <si>
    <t>2. Additional co-funding received</t>
  </si>
  <si>
    <t>Next Quarter Budget</t>
  </si>
  <si>
    <t>Section one: Operating Expenditure</t>
  </si>
  <si>
    <t>Total Hours for Qtr.</t>
  </si>
  <si>
    <t xml:space="preserve">Qrtly Actual </t>
  </si>
  <si>
    <t>Qrtly Budget</t>
  </si>
  <si>
    <t>Total Programme Budget</t>
  </si>
  <si>
    <t>Month 1</t>
  </si>
  <si>
    <t>Month 2</t>
  </si>
  <si>
    <t>Month 3</t>
  </si>
  <si>
    <t>Total Qtr. Budget</t>
  </si>
  <si>
    <t>Guidance</t>
  </si>
  <si>
    <t>(link to budget template)</t>
  </si>
  <si>
    <t>Unit</t>
  </si>
  <si>
    <t xml:space="preserve">Admin staff salaries/wages, personnel allowances </t>
  </si>
  <si>
    <t>Includes Personnel allowances, Kiwisaver, ACC-Admin</t>
  </si>
  <si>
    <t>Field staff salaries/wages, personnel allowances etc.</t>
  </si>
  <si>
    <t>Includes Personnel allowances, Kiwisaver, ACC-on the field</t>
  </si>
  <si>
    <t xml:space="preserve">Admin staff - Contractor </t>
  </si>
  <si>
    <t>Contractors &amp; Consultants -admin</t>
  </si>
  <si>
    <t>Field staff - Contractors</t>
  </si>
  <si>
    <t>Contractors &amp; Consultants -on the field</t>
  </si>
  <si>
    <t>Training, Personnel protective equipment, uniforms</t>
  </si>
  <si>
    <t>Includes mobile phones,PPE , uniforms etc</t>
  </si>
  <si>
    <t xml:space="preserve">Other Personnel costs </t>
  </si>
  <si>
    <t>Include any recruitment, provided accommodation</t>
  </si>
  <si>
    <t>Sub-Total</t>
  </si>
  <si>
    <t>2. Field Operations related costs:</t>
  </si>
  <si>
    <t>Field operation supplies/Materials Eg. Plants, fencing etc</t>
  </si>
  <si>
    <t>Includes leased equipment or minor equipment purchases</t>
  </si>
  <si>
    <t>Vehicle and travel costs</t>
  </si>
  <si>
    <t>Includes vehicle running costs</t>
  </si>
  <si>
    <t>Hireage Eg. Hiring equipments</t>
  </si>
  <si>
    <t>includes any hiring equipment costs</t>
  </si>
  <si>
    <t>Includes minor equipment</t>
  </si>
  <si>
    <t>3. Other Project/programme related costs:</t>
  </si>
  <si>
    <t>Professional fees-Eg. Legal fees, survey etc</t>
  </si>
  <si>
    <t>includes any legal fees or professional fees paid</t>
  </si>
  <si>
    <t>Other project/programme related costs</t>
  </si>
  <si>
    <t>Includes information &amp; publications, software &amp; IT set up costs, insurances</t>
  </si>
  <si>
    <t>Total Operating expenditure</t>
  </si>
  <si>
    <t>Actuals Life to Date</t>
  </si>
  <si>
    <t>Budget Life to Date</t>
  </si>
  <si>
    <t>Units purchased</t>
  </si>
  <si>
    <t xml:space="preserve">Purchases greater than $5,000 </t>
  </si>
  <si>
    <t>Purchases greater than $5,000</t>
  </si>
  <si>
    <t xml:space="preserve">Total Capital expenditure </t>
  </si>
  <si>
    <t>Total Programme/Project expenditure</t>
  </si>
  <si>
    <t xml:space="preserve">Commentary </t>
  </si>
  <si>
    <t>Budget figures changed to new calculations - still waiting for confirmation from DOC regarding this.</t>
  </si>
  <si>
    <t>Salaries/Wages big underspend due to time taken to recruit staff. All staff now employed so quarterly going forward should be correct.</t>
  </si>
  <si>
    <t>Overspend on initial set up of office including up front rents, should level out as we go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</si>
</sst>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quot;$&quot;* #,##0_-;\-&quot;$&quot;* #,##0_-;_-&quot;$&quot;* &quot;-&quot;??_-;_-@_-"/>
  </numFmts>
  <fonts count="24" x14ac:knownFonts="1">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b/>
      <sz val="14"/>
      <color rgb="FF0070C0"/>
      <name val="Calibri"/>
      <family val="2"/>
      <scheme val="minor"/>
    </font>
    <font>
      <b/>
      <sz val="14"/>
      <color theme="1"/>
      <name val="Calibri"/>
      <family val="2"/>
      <scheme val="minor"/>
    </font>
    <font>
      <sz val="10"/>
      <color theme="1"/>
      <name val="Calibri"/>
      <family val="2"/>
      <scheme val="minor"/>
    </font>
    <font>
      <sz val="11"/>
      <color rgb="FF80331A"/>
      <name val="Calibri"/>
      <family val="2"/>
      <scheme val="minor"/>
    </font>
    <font>
      <b/>
      <sz val="11"/>
      <name val="Calibri"/>
      <family val="2"/>
      <scheme val="minor"/>
    </font>
    <font>
      <sz val="1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b/>
      <sz val="12"/>
      <name val="Calibri"/>
      <family val="2"/>
      <scheme val="minor"/>
    </font>
    <font>
      <b/>
      <sz val="16"/>
      <name val="Calibri"/>
      <family val="2"/>
      <scheme val="minor"/>
    </font>
    <font>
      <b/>
      <sz val="18"/>
      <color theme="1"/>
      <name val="Calibri"/>
      <family val="2"/>
      <scheme val="minor"/>
    </font>
    <font>
      <b/>
      <sz val="12"/>
      <color theme="1"/>
      <name val="Calibri"/>
      <family val="2"/>
      <scheme val="minor"/>
    </font>
    <font>
      <b/>
      <sz val="14"/>
      <name val="Calibri"/>
      <family val="2"/>
      <scheme val="minor"/>
    </font>
    <font>
      <b/>
      <sz val="14"/>
      <color theme="0"/>
      <name val="Calibri"/>
      <family val="2"/>
      <scheme val="minor"/>
    </font>
    <font>
      <sz val="16"/>
      <color theme="0"/>
      <name val="Calibri"/>
      <family val="2"/>
      <scheme val="minor"/>
    </font>
    <font>
      <b/>
      <sz val="10"/>
      <color theme="1"/>
      <name val="Calibri"/>
      <family val="2"/>
      <scheme val="minor"/>
    </font>
    <font>
      <i/>
      <sz val="11"/>
      <color theme="1"/>
      <name val="Calibri"/>
      <family val="2"/>
      <scheme val="minor"/>
    </font>
    <font>
      <i/>
      <sz val="12"/>
      <color theme="1"/>
      <name val="Calibri"/>
      <family val="2"/>
      <scheme val="minor"/>
    </font>
    <font>
      <sz val="11"/>
      <color theme="1"/>
      <name val="Calibri"/>
      <family val="2"/>
      <scheme val="minor"/>
    </font>
  </fonts>
  <fills count="1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1"/>
        <bgColor indexed="64"/>
      </patternFill>
    </fill>
    <fill>
      <patternFill patternType="solid">
        <fgColor theme="9" tint="0.59996337778862885"/>
        <bgColor indexed="64"/>
      </patternFill>
    </fill>
    <fill>
      <patternFill patternType="solid">
        <fgColor theme="9" tint="0.79995117038483843"/>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59996337778862885"/>
        <bgColor indexed="64"/>
      </patternFill>
    </fill>
    <fill>
      <patternFill patternType="solid">
        <fgColor rgb="FF006600"/>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rgb="FF759C91"/>
        <bgColor indexed="64"/>
      </patternFill>
    </fill>
    <fill>
      <patternFill patternType="solid">
        <fgColor rgb="FF074C55"/>
        <bgColor indexed="64"/>
      </patternFill>
    </fill>
    <fill>
      <patternFill patternType="solid">
        <fgColor rgb="FF7A94AE"/>
        <bgColor indexed="64"/>
      </patternFill>
    </fill>
    <fill>
      <patternFill patternType="solid">
        <fgColor rgb="FF80331A"/>
        <bgColor indexed="64"/>
      </patternFill>
    </fill>
    <fill>
      <patternFill patternType="solid">
        <fgColor theme="4" tint="0.59996337778862885"/>
        <bgColor indexed="64"/>
      </patternFill>
    </fill>
  </fills>
  <borders count="91">
    <border>
      <left/>
      <right/>
      <top/>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style="medium">
        <color auto="1"/>
      </left>
      <right style="thin">
        <color auto="1"/>
      </right>
      <top style="hair">
        <color theme="0" tint="-0.49995422223578601"/>
      </top>
      <bottom style="hair">
        <color theme="0" tint="-0.4999542222357860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style="thin">
        <color auto="1"/>
      </right>
      <top style="hair">
        <color theme="0" tint="-0.49995422223578601"/>
      </top>
      <bottom style="hair">
        <color theme="0" tint="-0.4999542222357860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style="hair">
        <color theme="0" tint="-0.49995422223578601"/>
      </top>
      <bottom style="hair">
        <color theme="0" tint="-0.49995422223578601"/>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hair">
        <color theme="0" tint="-0.49995422223578601"/>
      </top>
      <bottom style="hair">
        <color theme="0" tint="-0.49995422223578601"/>
      </bottom>
      <diagonal/>
    </border>
    <border>
      <left style="medium">
        <color auto="1"/>
      </left>
      <right style="medium">
        <color auto="1"/>
      </right>
      <top style="hair">
        <color theme="0" tint="-0.49995422223578601"/>
      </top>
      <bottom/>
      <diagonal/>
    </border>
    <border>
      <left style="medium">
        <color auto="1"/>
      </left>
      <right style="medium">
        <color auto="1"/>
      </right>
      <top style="hair">
        <color theme="0" tint="-0.49995422223578601"/>
      </top>
      <bottom style="hair">
        <color auto="1"/>
      </bottom>
      <diagonal/>
    </border>
    <border>
      <left style="medium">
        <color auto="1"/>
      </left>
      <right style="medium">
        <color auto="1"/>
      </right>
      <top style="hair">
        <color auto="1"/>
      </top>
      <bottom style="hair">
        <color theme="0" tint="-0.49995422223578601"/>
      </bottom>
      <diagonal/>
    </border>
    <border>
      <left style="medium">
        <color auto="1"/>
      </left>
      <right style="medium">
        <color auto="1"/>
      </right>
      <top style="hair">
        <color auto="1"/>
      </top>
      <bottom style="hair">
        <color auto="1"/>
      </bottom>
      <diagonal/>
    </border>
    <border>
      <left/>
      <right/>
      <top style="hair">
        <color theme="0" tint="-0.49995422223578601"/>
      </top>
      <bottom style="hair">
        <color theme="0" tint="-0.4999542222357860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bottom style="hair">
        <color theme="0" tint="-0.49995422223578601"/>
      </bottom>
      <diagonal/>
    </border>
    <border>
      <left/>
      <right style="medium">
        <color auto="1"/>
      </right>
      <top/>
      <bottom style="hair">
        <color theme="0" tint="-0.49995422223578601"/>
      </bottom>
      <diagonal/>
    </border>
    <border>
      <left/>
      <right style="medium">
        <color auto="1"/>
      </right>
      <top/>
      <bottom style="thin">
        <color auto="1"/>
      </bottom>
      <diagonal/>
    </border>
    <border>
      <left style="medium">
        <color auto="1"/>
      </left>
      <right style="thin">
        <color auto="1"/>
      </right>
      <top/>
      <bottom style="hair">
        <color theme="0" tint="-0.4999542222357860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thin">
        <color auto="1"/>
      </right>
      <top style="hair">
        <color theme="0" tint="-0.49995422223578601"/>
      </top>
      <bottom/>
      <diagonal/>
    </border>
    <border>
      <left/>
      <right style="medium">
        <color auto="1"/>
      </right>
      <top style="hair">
        <color theme="0" tint="-0.49995422223578601"/>
      </top>
      <bottom/>
      <diagonal/>
    </border>
    <border>
      <left style="medium">
        <color auto="1"/>
      </left>
      <right style="thin">
        <color auto="1"/>
      </right>
      <top style="hair">
        <color theme="0" tint="-0.49995422223578601"/>
      </top>
      <bottom/>
      <diagonal/>
    </border>
    <border>
      <left style="medium">
        <color auto="1"/>
      </left>
      <right style="medium">
        <color auto="1"/>
      </right>
      <top style="thin">
        <color auto="1"/>
      </top>
      <bottom/>
      <diagonal/>
    </border>
    <border>
      <left style="medium">
        <color auto="1"/>
      </left>
      <right style="medium">
        <color auto="1"/>
      </right>
      <top style="thin">
        <color auto="1"/>
      </top>
      <bottom style="hair">
        <color theme="0" tint="-0.49995422223578601"/>
      </bottom>
      <diagonal/>
    </border>
    <border>
      <left style="medium">
        <color auto="1"/>
      </left>
      <right style="medium">
        <color auto="1"/>
      </right>
      <top style="thin">
        <color auto="1"/>
      </top>
      <bottom style="thin">
        <color auto="1"/>
      </bottom>
      <diagonal/>
    </border>
    <border>
      <left style="medium">
        <color auto="1"/>
      </left>
      <right style="medium">
        <color auto="1"/>
      </right>
      <top style="hair">
        <color theme="0" tint="-0.4999542222357860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hair">
        <color theme="0" tint="-0.49995422223578601"/>
      </top>
      <bottom style="thin">
        <color auto="1"/>
      </bottom>
      <diagonal/>
    </border>
    <border>
      <left style="thin">
        <color auto="1"/>
      </left>
      <right style="medium">
        <color auto="1"/>
      </right>
      <top/>
      <bottom/>
      <diagonal/>
    </border>
    <border>
      <left style="thin">
        <color auto="1"/>
      </left>
      <right style="medium">
        <color auto="1"/>
      </right>
      <top style="thin">
        <color auto="1"/>
      </top>
      <bottom style="hair">
        <color theme="0" tint="-0.49995422223578601"/>
      </bottom>
      <diagonal/>
    </border>
    <border>
      <left style="medium">
        <color auto="1"/>
      </left>
      <right style="thin">
        <color auto="1"/>
      </right>
      <top style="hair">
        <color theme="0" tint="-0.49995422223578601"/>
      </top>
      <bottom style="thin">
        <color auto="1"/>
      </bottom>
      <diagonal/>
    </border>
    <border>
      <left style="medium">
        <color auto="1"/>
      </left>
      <right style="thin">
        <color auto="1"/>
      </right>
      <top style="thin">
        <color auto="1"/>
      </top>
      <bottom style="hair">
        <color theme="0" tint="-0.4999542222357860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hair">
        <color theme="0" tint="-0.49995422223578601"/>
      </left>
      <right style="hair">
        <color theme="0" tint="-0.49995422223578601"/>
      </right>
      <top style="hair">
        <color theme="0" tint="-0.49995422223578601"/>
      </top>
      <bottom style="hair">
        <color theme="0" tint="-0.49995422223578601"/>
      </bottom>
      <diagonal/>
    </border>
    <border>
      <left style="thin">
        <color theme="0"/>
      </left>
      <right style="thin">
        <color theme="0"/>
      </right>
      <top style="thin">
        <color theme="0"/>
      </top>
      <bottom style="thin">
        <color theme="0"/>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theme="0" tint="-0.49995422223578601"/>
      </top>
      <bottom style="hair">
        <color theme="0" tint="-0.49995422223578601"/>
      </bottom>
      <diagonal/>
    </border>
    <border>
      <left/>
      <right style="medium">
        <color auto="1"/>
      </right>
      <top style="medium">
        <color auto="1"/>
      </top>
      <bottom style="thin">
        <color auto="1"/>
      </bottom>
      <diagonal/>
    </border>
    <border>
      <left style="thin">
        <color auto="1"/>
      </left>
      <right/>
      <top style="medium">
        <color auto="1"/>
      </top>
      <bottom style="hair">
        <color theme="0" tint="-0.49995422223578601"/>
      </bottom>
      <diagonal/>
    </border>
    <border>
      <left/>
      <right/>
      <top style="medium">
        <color auto="1"/>
      </top>
      <bottom style="hair">
        <color theme="0" tint="-0.49995422223578601"/>
      </bottom>
      <diagonal/>
    </border>
    <border>
      <left/>
      <right style="medium">
        <color auto="1"/>
      </right>
      <top style="medium">
        <color auto="1"/>
      </top>
      <bottom style="hair">
        <color theme="0" tint="-0.49995422223578601"/>
      </bottom>
      <diagonal/>
    </border>
    <border>
      <left style="thin">
        <color auto="1"/>
      </left>
      <right/>
      <top style="hair">
        <color theme="0" tint="-0.49995422223578601"/>
      </top>
      <bottom style="hair">
        <color theme="0" tint="-0.49995422223578601"/>
      </bottom>
      <diagonal/>
    </border>
    <border>
      <left style="thin">
        <color auto="1"/>
      </left>
      <right/>
      <top style="hair">
        <color theme="0" tint="-0.49995422223578601"/>
      </top>
      <bottom style="medium">
        <color auto="1"/>
      </bottom>
      <diagonal/>
    </border>
    <border>
      <left/>
      <right/>
      <top style="hair">
        <color theme="0" tint="-0.49995422223578601"/>
      </top>
      <bottom style="medium">
        <color auto="1"/>
      </bottom>
      <diagonal/>
    </border>
    <border>
      <left/>
      <right style="medium">
        <color auto="1"/>
      </right>
      <top style="hair">
        <color theme="0" tint="-0.49995422223578601"/>
      </top>
      <bottom style="medium">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style="hair">
        <color auto="1"/>
      </bottom>
      <diagonal/>
    </border>
    <border>
      <left/>
      <right style="thin">
        <color auto="1"/>
      </right>
      <top style="hair">
        <color auto="1"/>
      </top>
      <bottom style="hair">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hair">
        <color theme="0" tint="-0.49995422223578601"/>
      </right>
      <top/>
      <bottom/>
      <diagonal/>
    </border>
    <border>
      <left style="hair">
        <color theme="0" tint="-0.49995422223578601"/>
      </left>
      <right/>
      <top/>
      <bottom/>
      <diagonal/>
    </border>
  </borders>
  <cellStyleXfs count="8">
    <xf numFmtId="0" fontId="0" fillId="0" borderId="0"/>
    <xf numFmtId="9" fontId="23" fillId="0" borderId="0" applyFont="0" applyFill="0" applyBorder="0" applyAlignment="0" applyProtection="0"/>
    <xf numFmtId="44" fontId="23"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23" fillId="0" borderId="0" applyFont="0" applyFill="0" applyBorder="0" applyAlignment="0" applyProtection="0"/>
    <xf numFmtId="0" fontId="2" fillId="2" borderId="0">
      <alignment horizontal="center"/>
    </xf>
  </cellStyleXfs>
  <cellXfs count="316">
    <xf numFmtId="0" fontId="0" fillId="0" borderId="0" xfId="0"/>
    <xf numFmtId="0" fontId="4" fillId="3" borderId="0" xfId="0" applyFont="1" applyFill="1" applyAlignment="1">
      <alignment horizontal="center" vertical="center"/>
    </xf>
    <xf numFmtId="0" fontId="0" fillId="3" borderId="0" xfId="0" applyFill="1"/>
    <xf numFmtId="0" fontId="3" fillId="3" borderId="0" xfId="0" applyFont="1" applyFill="1"/>
    <xf numFmtId="0" fontId="3" fillId="0" borderId="0" xfId="0" applyFont="1"/>
    <xf numFmtId="0" fontId="4" fillId="3" borderId="0" xfId="0" applyFont="1" applyFill="1" applyAlignment="1">
      <alignment vertical="center"/>
    </xf>
    <xf numFmtId="0" fontId="0" fillId="4" borderId="0" xfId="0" applyFill="1"/>
    <xf numFmtId="0" fontId="0" fillId="3" borderId="1" xfId="0" applyFill="1" applyBorder="1"/>
    <xf numFmtId="168" fontId="9" fillId="5" borderId="2" xfId="6" applyNumberFormat="1" applyFont="1" applyFill="1" applyBorder="1" applyAlignment="1">
      <alignment wrapText="1"/>
    </xf>
    <xf numFmtId="168" fontId="0" fillId="5" borderId="2" xfId="6" applyNumberFormat="1" applyFont="1" applyFill="1" applyBorder="1" applyAlignment="1">
      <alignment wrapText="1"/>
    </xf>
    <xf numFmtId="168" fontId="12" fillId="5" borderId="2" xfId="6" applyNumberFormat="1" applyFont="1" applyFill="1" applyBorder="1" applyAlignment="1">
      <alignment vertical="center" wrapText="1"/>
    </xf>
    <xf numFmtId="0" fontId="0" fillId="3" borderId="3" xfId="0" applyFill="1" applyBorder="1"/>
    <xf numFmtId="168" fontId="9" fillId="5" borderId="4" xfId="6" applyNumberFormat="1" applyFont="1" applyFill="1" applyBorder="1" applyAlignment="1">
      <alignment wrapText="1"/>
    </xf>
    <xf numFmtId="168" fontId="0" fillId="5" borderId="4" xfId="6" applyNumberFormat="1" applyFont="1" applyFill="1" applyBorder="1" applyAlignment="1">
      <alignment wrapText="1"/>
    </xf>
    <xf numFmtId="168" fontId="12" fillId="5" borderId="4" xfId="6" applyNumberFormat="1" applyFont="1" applyFill="1" applyBorder="1" applyAlignment="1">
      <alignment vertical="center" wrapText="1"/>
    </xf>
    <xf numFmtId="0" fontId="0" fillId="3" borderId="5" xfId="0" applyFill="1" applyBorder="1"/>
    <xf numFmtId="168" fontId="3" fillId="6" borderId="6" xfId="6" applyNumberFormat="1" applyFont="1" applyFill="1" applyBorder="1" applyAlignment="1">
      <alignment wrapText="1"/>
    </xf>
    <xf numFmtId="0" fontId="9" fillId="3" borderId="5" xfId="0" applyFont="1" applyFill="1" applyBorder="1"/>
    <xf numFmtId="0" fontId="0" fillId="3" borderId="7" xfId="0" applyFill="1" applyBorder="1"/>
    <xf numFmtId="0" fontId="0" fillId="3" borderId="2" xfId="0" applyFill="1" applyBorder="1"/>
    <xf numFmtId="0" fontId="11" fillId="3" borderId="8" xfId="0" applyFont="1" applyFill="1" applyBorder="1" applyAlignment="1">
      <alignment horizontal="left"/>
    </xf>
    <xf numFmtId="0" fontId="0" fillId="3" borderId="0" xfId="0" applyFill="1" applyAlignment="1">
      <alignment horizontal="left"/>
    </xf>
    <xf numFmtId="0" fontId="0" fillId="3" borderId="9" xfId="0" applyFill="1" applyBorder="1"/>
    <xf numFmtId="0" fontId="0" fillId="3" borderId="10" xfId="0" applyFill="1" applyBorder="1"/>
    <xf numFmtId="168" fontId="9" fillId="7" borderId="11" xfId="6" applyNumberFormat="1" applyFont="1" applyFill="1" applyBorder="1" applyAlignment="1">
      <alignment wrapText="1"/>
    </xf>
    <xf numFmtId="168" fontId="0" fillId="7" borderId="11" xfId="6" applyNumberFormat="1" applyFont="1" applyFill="1" applyBorder="1" applyAlignment="1">
      <alignment wrapText="1"/>
    </xf>
    <xf numFmtId="168" fontId="12" fillId="7" borderId="11" xfId="6" applyNumberFormat="1" applyFont="1" applyFill="1" applyBorder="1" applyAlignment="1">
      <alignment vertical="center" wrapText="1"/>
    </xf>
    <xf numFmtId="168" fontId="3" fillId="6" borderId="12" xfId="6" applyNumberFormat="1" applyFont="1" applyFill="1" applyBorder="1" applyAlignment="1">
      <alignment wrapText="1"/>
    </xf>
    <xf numFmtId="0" fontId="0" fillId="3" borderId="1" xfId="0" applyFill="1" applyBorder="1" applyAlignment="1">
      <alignment horizontal="center"/>
    </xf>
    <xf numFmtId="0" fontId="3" fillId="3" borderId="8" xfId="0" applyFont="1" applyFill="1" applyBorder="1"/>
    <xf numFmtId="0" fontId="0" fillId="3" borderId="8" xfId="0" applyFill="1" applyBorder="1"/>
    <xf numFmtId="0" fontId="3" fillId="8" borderId="8" xfId="0" applyFont="1" applyFill="1" applyBorder="1"/>
    <xf numFmtId="0" fontId="0" fillId="8" borderId="0" xfId="0" applyFill="1"/>
    <xf numFmtId="0" fontId="0" fillId="8" borderId="8" xfId="0" applyFill="1" applyBorder="1"/>
    <xf numFmtId="0" fontId="7" fillId="0" borderId="0" xfId="0" applyFont="1" applyAlignment="1">
      <alignment horizontal="center" vertical="center" wrapText="1"/>
    </xf>
    <xf numFmtId="0" fontId="9" fillId="3" borderId="8" xfId="0" applyFont="1" applyFill="1" applyBorder="1"/>
    <xf numFmtId="0" fontId="9" fillId="3" borderId="0" xfId="0" applyFont="1" applyFill="1"/>
    <xf numFmtId="0" fontId="0" fillId="8" borderId="13" xfId="0" applyFill="1" applyBorder="1"/>
    <xf numFmtId="0" fontId="0" fillId="8" borderId="10" xfId="0" applyFill="1" applyBorder="1"/>
    <xf numFmtId="168" fontId="0" fillId="7" borderId="14" xfId="6" applyNumberFormat="1" applyFont="1" applyFill="1" applyBorder="1" applyAlignment="1">
      <alignment wrapText="1"/>
    </xf>
    <xf numFmtId="0" fontId="11" fillId="8" borderId="15" xfId="0" applyFont="1" applyFill="1" applyBorder="1"/>
    <xf numFmtId="168" fontId="16" fillId="8" borderId="10" xfId="6" applyNumberFormat="1" applyFont="1" applyFill="1" applyBorder="1" applyAlignment="1">
      <alignment horizontal="center" wrapText="1"/>
    </xf>
    <xf numFmtId="0" fontId="3" fillId="3" borderId="10" xfId="0" applyFont="1" applyFill="1" applyBorder="1"/>
    <xf numFmtId="168" fontId="0" fillId="9" borderId="1" xfId="6" applyNumberFormat="1" applyFont="1" applyFill="1" applyBorder="1" applyAlignment="1">
      <alignment wrapText="1"/>
    </xf>
    <xf numFmtId="168" fontId="0" fillId="9" borderId="14" xfId="6" applyNumberFormat="1" applyFont="1" applyFill="1" applyBorder="1" applyAlignment="1">
      <alignment wrapText="1"/>
    </xf>
    <xf numFmtId="0" fontId="0" fillId="3" borderId="13" xfId="0" applyFill="1" applyBorder="1"/>
    <xf numFmtId="168" fontId="3" fillId="6" borderId="16" xfId="6" applyNumberFormat="1" applyFont="1" applyFill="1" applyBorder="1" applyAlignment="1">
      <alignment wrapText="1"/>
    </xf>
    <xf numFmtId="168" fontId="9" fillId="7" borderId="14" xfId="6" applyNumberFormat="1" applyFont="1" applyFill="1" applyBorder="1" applyAlignment="1">
      <alignment wrapText="1"/>
    </xf>
    <xf numFmtId="0" fontId="9" fillId="3" borderId="13" xfId="0" applyFont="1" applyFill="1" applyBorder="1"/>
    <xf numFmtId="168" fontId="12" fillId="7" borderId="14" xfId="6" applyNumberFormat="1" applyFont="1" applyFill="1" applyBorder="1" applyAlignment="1">
      <alignment vertical="center" wrapText="1"/>
    </xf>
    <xf numFmtId="0" fontId="8" fillId="3" borderId="0" xfId="0" applyFont="1" applyFill="1"/>
    <xf numFmtId="168" fontId="10" fillId="10" borderId="14" xfId="6" applyNumberFormat="1" applyFont="1" applyFill="1" applyBorder="1" applyAlignment="1">
      <alignment wrapText="1"/>
    </xf>
    <xf numFmtId="0" fontId="0" fillId="3" borderId="14" xfId="0" applyFill="1" applyBorder="1"/>
    <xf numFmtId="0" fontId="17" fillId="9" borderId="14" xfId="7" applyFont="1" applyFill="1" applyBorder="1" applyAlignment="1">
      <alignment horizontal="center" vertical="center" wrapText="1"/>
    </xf>
    <xf numFmtId="0" fontId="17" fillId="7" borderId="14" xfId="7" applyFont="1" applyFill="1" applyBorder="1" applyAlignment="1">
      <alignment horizontal="center" vertical="center" wrapText="1"/>
    </xf>
    <xf numFmtId="0" fontId="17" fillId="7" borderId="11" xfId="7" applyFont="1" applyFill="1" applyBorder="1" applyAlignment="1">
      <alignment horizontal="center" vertical="center" wrapText="1"/>
    </xf>
    <xf numFmtId="0" fontId="17" fillId="5" borderId="2" xfId="7" applyFont="1" applyFill="1" applyBorder="1" applyAlignment="1">
      <alignment horizontal="center" vertical="center" wrapText="1"/>
    </xf>
    <xf numFmtId="0" fontId="17" fillId="5" borderId="4" xfId="7" applyFont="1" applyFill="1" applyBorder="1" applyAlignment="1">
      <alignment horizontal="center" vertical="center" wrapText="1"/>
    </xf>
    <xf numFmtId="0" fontId="18" fillId="10" borderId="14" xfId="7" applyFont="1" applyFill="1" applyBorder="1" applyAlignment="1">
      <alignment horizontal="center" vertical="center" wrapText="1"/>
    </xf>
    <xf numFmtId="0" fontId="8" fillId="5" borderId="4" xfId="7" applyFont="1" applyFill="1" applyBorder="1" applyAlignment="1">
      <alignment horizontal="center" vertical="center" wrapText="1"/>
    </xf>
    <xf numFmtId="0" fontId="8" fillId="5" borderId="2" xfId="7" applyFont="1" applyFill="1" applyBorder="1" applyAlignment="1">
      <alignment horizontal="center" vertical="center" wrapText="1"/>
    </xf>
    <xf numFmtId="0" fontId="8" fillId="7" borderId="11" xfId="7" applyFont="1" applyFill="1" applyBorder="1" applyAlignment="1">
      <alignment horizontal="center" vertical="center" wrapText="1"/>
    </xf>
    <xf numFmtId="0" fontId="8" fillId="7" borderId="14" xfId="7" applyFont="1" applyFill="1" applyBorder="1" applyAlignment="1">
      <alignment horizontal="center" vertical="center" wrapText="1"/>
    </xf>
    <xf numFmtId="0" fontId="8" fillId="9" borderId="14" xfId="7" applyFont="1" applyFill="1" applyBorder="1" applyAlignment="1">
      <alignment horizontal="center" vertical="center" wrapText="1"/>
    </xf>
    <xf numFmtId="0" fontId="2" fillId="10" borderId="14" xfId="7" applyFill="1" applyBorder="1" applyAlignment="1">
      <alignment horizontal="center" vertical="center" wrapText="1"/>
    </xf>
    <xf numFmtId="0" fontId="16" fillId="3" borderId="8" xfId="0" applyFont="1" applyFill="1" applyBorder="1"/>
    <xf numFmtId="0" fontId="16" fillId="3" borderId="17" xfId="0" applyFont="1" applyFill="1" applyBorder="1"/>
    <xf numFmtId="0" fontId="0" fillId="3" borderId="18" xfId="0" applyFill="1" applyBorder="1"/>
    <xf numFmtId="0" fontId="7" fillId="0" borderId="19" xfId="0" applyFont="1" applyBorder="1" applyAlignment="1">
      <alignment horizontal="center" vertical="center" wrapText="1"/>
    </xf>
    <xf numFmtId="0" fontId="0" fillId="3" borderId="19" xfId="0" applyFill="1" applyBorder="1"/>
    <xf numFmtId="0" fontId="0" fillId="3" borderId="20" xfId="0" applyFill="1" applyBorder="1"/>
    <xf numFmtId="0" fontId="0" fillId="3" borderId="21" xfId="0" applyFill="1" applyBorder="1"/>
    <xf numFmtId="0" fontId="3" fillId="3" borderId="13" xfId="0" applyFont="1" applyFill="1" applyBorder="1" applyAlignment="1">
      <alignment horizontal="right"/>
    </xf>
    <xf numFmtId="0" fontId="0" fillId="3" borderId="15" xfId="0" applyFill="1" applyBorder="1"/>
    <xf numFmtId="0" fontId="0" fillId="3" borderId="22" xfId="0" applyFill="1" applyBorder="1"/>
    <xf numFmtId="168" fontId="3" fillId="5" borderId="23" xfId="6" applyNumberFormat="1" applyFont="1" applyFill="1" applyBorder="1" applyAlignment="1">
      <alignment wrapText="1"/>
    </xf>
    <xf numFmtId="168" fontId="12" fillId="9" borderId="14" xfId="6" applyNumberFormat="1" applyFont="1" applyFill="1" applyBorder="1" applyAlignment="1">
      <alignment vertical="center" wrapText="1"/>
    </xf>
    <xf numFmtId="168" fontId="19" fillId="10" borderId="14" xfId="6" applyNumberFormat="1" applyFont="1" applyFill="1" applyBorder="1" applyAlignment="1">
      <alignment vertical="center" wrapText="1"/>
    </xf>
    <xf numFmtId="168" fontId="0" fillId="11" borderId="6" xfId="6" applyNumberFormat="1" applyFont="1" applyFill="1" applyBorder="1" applyAlignment="1" applyProtection="1">
      <alignment wrapText="1"/>
      <protection locked="0"/>
    </xf>
    <xf numFmtId="168" fontId="0" fillId="11" borderId="12" xfId="6" applyNumberFormat="1" applyFont="1" applyFill="1" applyBorder="1" applyAlignment="1" applyProtection="1">
      <alignment wrapText="1"/>
      <protection locked="0"/>
    </xf>
    <xf numFmtId="168" fontId="0" fillId="11" borderId="16" xfId="6" applyNumberFormat="1" applyFont="1" applyFill="1" applyBorder="1" applyAlignment="1" applyProtection="1">
      <alignment wrapText="1"/>
      <protection locked="0"/>
    </xf>
    <xf numFmtId="168" fontId="0" fillId="12" borderId="23" xfId="6" applyNumberFormat="1" applyFont="1" applyFill="1" applyBorder="1" applyAlignment="1" applyProtection="1">
      <alignment wrapText="1"/>
      <protection locked="0"/>
    </xf>
    <xf numFmtId="168" fontId="0" fillId="12" borderId="24" xfId="6" applyNumberFormat="1" applyFont="1" applyFill="1" applyBorder="1" applyAlignment="1" applyProtection="1">
      <alignment wrapText="1"/>
      <protection locked="0"/>
    </xf>
    <xf numFmtId="168" fontId="0" fillId="6" borderId="23" xfId="6" applyNumberFormat="1" applyFont="1" applyFill="1" applyBorder="1" applyAlignment="1" applyProtection="1">
      <alignment wrapText="1"/>
      <protection locked="0"/>
    </xf>
    <xf numFmtId="168" fontId="0" fillId="12" borderId="25" xfId="6" applyNumberFormat="1" applyFont="1" applyFill="1" applyBorder="1" applyAlignment="1" applyProtection="1">
      <alignment wrapText="1"/>
      <protection locked="0"/>
    </xf>
    <xf numFmtId="0" fontId="0" fillId="3" borderId="26" xfId="0" applyFill="1" applyBorder="1"/>
    <xf numFmtId="168" fontId="0" fillId="9" borderId="27" xfId="6" applyNumberFormat="1" applyFont="1" applyFill="1" applyBorder="1" applyAlignment="1">
      <alignment wrapText="1"/>
    </xf>
    <xf numFmtId="0" fontId="15" fillId="5" borderId="7" xfId="7" applyFont="1" applyFill="1" applyBorder="1" applyAlignment="1">
      <alignment horizontal="center" vertical="center" wrapText="1"/>
    </xf>
    <xf numFmtId="0" fontId="16" fillId="5" borderId="7" xfId="7" applyFont="1" applyFill="1" applyBorder="1" applyAlignment="1">
      <alignment horizontal="center" vertical="center" wrapText="1"/>
    </xf>
    <xf numFmtId="0" fontId="13" fillId="5" borderId="7" xfId="7" applyFont="1" applyFill="1" applyBorder="1" applyAlignment="1">
      <alignment horizontal="center" vertical="center" wrapText="1"/>
    </xf>
    <xf numFmtId="0" fontId="14" fillId="5" borderId="7" xfId="7" applyFont="1" applyFill="1" applyBorder="1" applyAlignment="1">
      <alignment horizontal="center" vertical="center" wrapText="1"/>
    </xf>
    <xf numFmtId="168" fontId="0" fillId="11" borderId="28" xfId="6" applyNumberFormat="1" applyFont="1" applyFill="1" applyBorder="1" applyAlignment="1" applyProtection="1">
      <alignment horizontal="center" wrapText="1"/>
      <protection locked="0"/>
    </xf>
    <xf numFmtId="0" fontId="11" fillId="8" borderId="15" xfId="0" applyFont="1" applyFill="1" applyBorder="1" applyAlignment="1">
      <alignment horizontal="center"/>
    </xf>
    <xf numFmtId="0" fontId="11" fillId="8" borderId="10" xfId="0" applyFont="1" applyFill="1" applyBorder="1" applyAlignment="1">
      <alignment horizontal="center"/>
    </xf>
    <xf numFmtId="0" fontId="11" fillId="0" borderId="11" xfId="0" applyFont="1" applyBorder="1"/>
    <xf numFmtId="0" fontId="5" fillId="8" borderId="20" xfId="0" applyFont="1" applyFill="1" applyBorder="1" applyAlignment="1">
      <alignment horizontal="center" vertical="center" wrapText="1"/>
    </xf>
    <xf numFmtId="168" fontId="3" fillId="8" borderId="8" xfId="6" applyNumberFormat="1" applyFont="1" applyFill="1" applyBorder="1" applyAlignment="1" applyProtection="1">
      <alignment horizontal="center" wrapText="1"/>
      <protection locked="0"/>
    </xf>
    <xf numFmtId="168" fontId="16" fillId="8" borderId="8" xfId="6" applyNumberFormat="1" applyFont="1" applyFill="1" applyBorder="1" applyAlignment="1" applyProtection="1">
      <alignment horizontal="center" wrapText="1"/>
      <protection locked="0"/>
    </xf>
    <xf numFmtId="0" fontId="0" fillId="8" borderId="22" xfId="0" applyFill="1" applyBorder="1"/>
    <xf numFmtId="0" fontId="0" fillId="3" borderId="29" xfId="0" applyFill="1" applyBorder="1"/>
    <xf numFmtId="0" fontId="0" fillId="3" borderId="30" xfId="0" applyFill="1" applyBorder="1"/>
    <xf numFmtId="168" fontId="0" fillId="11" borderId="31" xfId="6" applyNumberFormat="1" applyFont="1" applyFill="1" applyBorder="1" applyAlignment="1" applyProtection="1">
      <alignment wrapText="1"/>
      <protection locked="0"/>
    </xf>
    <xf numFmtId="168" fontId="0" fillId="11" borderId="32" xfId="6" applyNumberFormat="1" applyFont="1" applyFill="1" applyBorder="1" applyAlignment="1" applyProtection="1">
      <alignment wrapText="1"/>
      <protection locked="0"/>
    </xf>
    <xf numFmtId="0" fontId="0" fillId="3" borderId="33" xfId="0" applyFill="1" applyBorder="1"/>
    <xf numFmtId="168" fontId="0" fillId="11" borderId="34" xfId="6" applyNumberFormat="1" applyFont="1" applyFill="1" applyBorder="1" applyAlignment="1" applyProtection="1">
      <alignment wrapText="1"/>
      <protection locked="0"/>
    </xf>
    <xf numFmtId="0" fontId="0" fillId="3" borderId="35" xfId="0" applyFill="1" applyBorder="1"/>
    <xf numFmtId="0" fontId="0" fillId="3" borderId="36" xfId="0" applyFill="1" applyBorder="1"/>
    <xf numFmtId="0" fontId="0" fillId="3" borderId="37" xfId="0" applyFill="1" applyBorder="1"/>
    <xf numFmtId="0" fontId="0" fillId="3" borderId="38" xfId="0" applyFill="1" applyBorder="1"/>
    <xf numFmtId="168" fontId="16" fillId="8" borderId="0" xfId="6" applyNumberFormat="1" applyFont="1" applyFill="1" applyBorder="1" applyAlignment="1">
      <alignment horizontal="center" wrapText="1"/>
    </xf>
    <xf numFmtId="0" fontId="11" fillId="8" borderId="0" xfId="0" applyFont="1" applyFill="1" applyAlignment="1">
      <alignment horizontal="center"/>
    </xf>
    <xf numFmtId="0" fontId="5" fillId="3" borderId="9" xfId="0" applyFont="1" applyFill="1" applyBorder="1" applyAlignment="1">
      <alignment horizontal="center" vertical="center" wrapText="1"/>
    </xf>
    <xf numFmtId="0" fontId="7" fillId="0" borderId="13" xfId="0" applyFont="1" applyBorder="1" applyAlignment="1">
      <alignment horizontal="center" vertical="center" wrapText="1"/>
    </xf>
    <xf numFmtId="0" fontId="0" fillId="8" borderId="29" xfId="0" applyFill="1" applyBorder="1"/>
    <xf numFmtId="0" fontId="20" fillId="6" borderId="39" xfId="6" applyNumberFormat="1" applyFont="1" applyFill="1" applyBorder="1" applyAlignment="1" applyProtection="1">
      <alignment horizontal="center" wrapText="1"/>
      <protection locked="0"/>
    </xf>
    <xf numFmtId="0" fontId="11" fillId="3" borderId="15" xfId="0" applyFont="1" applyFill="1" applyBorder="1"/>
    <xf numFmtId="0" fontId="11" fillId="3" borderId="40" xfId="0" applyFont="1" applyFill="1" applyBorder="1"/>
    <xf numFmtId="0" fontId="0" fillId="3" borderId="41" xfId="0" applyFill="1" applyBorder="1"/>
    <xf numFmtId="0" fontId="11" fillId="3" borderId="15" xfId="0" applyFont="1" applyFill="1" applyBorder="1" applyAlignment="1">
      <alignment horizontal="left"/>
    </xf>
    <xf numFmtId="0" fontId="11" fillId="3" borderId="10" xfId="0" applyFont="1" applyFill="1" applyBorder="1" applyAlignment="1">
      <alignment horizontal="left"/>
    </xf>
    <xf numFmtId="0" fontId="11" fillId="3" borderId="42" xfId="0" applyFont="1" applyFill="1" applyBorder="1"/>
    <xf numFmtId="0" fontId="0" fillId="3" borderId="43" xfId="0" applyFill="1" applyBorder="1"/>
    <xf numFmtId="0" fontId="0" fillId="3" borderId="44" xfId="0" applyFill="1" applyBorder="1"/>
    <xf numFmtId="0" fontId="7" fillId="3" borderId="19" xfId="0" applyFont="1" applyFill="1" applyBorder="1" applyAlignment="1">
      <alignment horizontal="center" vertical="center" wrapText="1"/>
    </xf>
    <xf numFmtId="168" fontId="0" fillId="6" borderId="31" xfId="6" applyNumberFormat="1" applyFont="1" applyFill="1" applyBorder="1" applyAlignment="1" applyProtection="1">
      <alignment wrapText="1"/>
      <protection locked="0"/>
    </xf>
    <xf numFmtId="168" fontId="0" fillId="6" borderId="32" xfId="6" applyNumberFormat="1" applyFont="1" applyFill="1" applyBorder="1" applyAlignment="1" applyProtection="1">
      <alignment wrapText="1"/>
      <protection locked="0"/>
    </xf>
    <xf numFmtId="168" fontId="0" fillId="6" borderId="12" xfId="6" applyNumberFormat="1" applyFont="1" applyFill="1" applyBorder="1" applyAlignment="1" applyProtection="1">
      <alignment wrapText="1"/>
      <protection locked="0"/>
    </xf>
    <xf numFmtId="168" fontId="0" fillId="6" borderId="16" xfId="6" applyNumberFormat="1" applyFont="1" applyFill="1" applyBorder="1" applyAlignment="1" applyProtection="1">
      <alignment wrapText="1"/>
      <protection locked="0"/>
    </xf>
    <xf numFmtId="168" fontId="0" fillId="6" borderId="34" xfId="6" applyNumberFormat="1" applyFont="1" applyFill="1" applyBorder="1" applyAlignment="1" applyProtection="1">
      <alignment wrapText="1"/>
      <protection locked="0"/>
    </xf>
    <xf numFmtId="168" fontId="0" fillId="6" borderId="6" xfId="6" applyNumberFormat="1" applyFont="1" applyFill="1" applyBorder="1" applyAlignment="1" applyProtection="1">
      <alignment wrapText="1"/>
      <protection locked="0"/>
    </xf>
    <xf numFmtId="168" fontId="0" fillId="6" borderId="28" xfId="6" applyNumberFormat="1" applyFont="1" applyFill="1" applyBorder="1" applyAlignment="1" applyProtection="1">
      <alignment horizontal="center" wrapText="1"/>
      <protection locked="0"/>
    </xf>
    <xf numFmtId="0" fontId="7" fillId="3" borderId="0" xfId="0" applyFont="1" applyFill="1" applyAlignment="1">
      <alignment horizontal="center" vertical="center" wrapText="1"/>
    </xf>
    <xf numFmtId="168" fontId="0" fillId="6" borderId="45" xfId="6" applyNumberFormat="1" applyFont="1" applyFill="1" applyBorder="1" applyAlignment="1" applyProtection="1">
      <alignment wrapText="1"/>
      <protection locked="0"/>
    </xf>
    <xf numFmtId="168" fontId="0" fillId="6" borderId="46" xfId="6" applyNumberFormat="1" applyFont="1" applyFill="1" applyBorder="1" applyAlignment="1" applyProtection="1">
      <alignment wrapText="1"/>
      <protection locked="0"/>
    </xf>
    <xf numFmtId="168" fontId="0" fillId="6" borderId="47" xfId="6" applyNumberFormat="1" applyFont="1" applyFill="1" applyBorder="1" applyAlignment="1" applyProtection="1">
      <alignment wrapText="1"/>
      <protection locked="0"/>
    </xf>
    <xf numFmtId="168" fontId="0" fillId="3" borderId="1" xfId="6" applyNumberFormat="1" applyFont="1" applyFill="1" applyBorder="1" applyAlignment="1">
      <alignment wrapText="1"/>
    </xf>
    <xf numFmtId="168" fontId="0" fillId="3" borderId="3" xfId="6" applyNumberFormat="1" applyFont="1" applyFill="1" applyBorder="1" applyAlignment="1">
      <alignment wrapText="1"/>
    </xf>
    <xf numFmtId="168" fontId="0" fillId="6" borderId="24" xfId="6" applyNumberFormat="1" applyFont="1" applyFill="1" applyBorder="1" applyAlignment="1" applyProtection="1">
      <alignment wrapText="1"/>
      <protection locked="0"/>
    </xf>
    <xf numFmtId="168" fontId="0" fillId="3" borderId="48" xfId="6" applyNumberFormat="1" applyFont="1" applyFill="1" applyBorder="1" applyAlignment="1">
      <alignment wrapText="1"/>
    </xf>
    <xf numFmtId="0" fontId="0" fillId="3" borderId="49" xfId="0" applyFill="1" applyBorder="1"/>
    <xf numFmtId="168" fontId="0" fillId="3" borderId="50" xfId="6" applyNumberFormat="1" applyFont="1" applyFill="1" applyBorder="1" applyAlignment="1">
      <alignment wrapText="1"/>
    </xf>
    <xf numFmtId="168" fontId="0" fillId="12" borderId="51" xfId="6" applyNumberFormat="1" applyFont="1" applyFill="1" applyBorder="1" applyAlignment="1" applyProtection="1">
      <alignment wrapText="1"/>
      <protection locked="0"/>
    </xf>
    <xf numFmtId="0" fontId="0" fillId="3" borderId="52" xfId="0" applyFill="1" applyBorder="1"/>
    <xf numFmtId="168" fontId="0" fillId="6" borderId="53" xfId="6" applyNumberFormat="1" applyFont="1" applyFill="1" applyBorder="1" applyAlignment="1" applyProtection="1">
      <alignment wrapText="1"/>
      <protection locked="0"/>
    </xf>
    <xf numFmtId="168" fontId="0" fillId="3" borderId="54" xfId="6" applyNumberFormat="1" applyFont="1" applyFill="1" applyBorder="1" applyAlignment="1">
      <alignment wrapText="1"/>
    </xf>
    <xf numFmtId="0" fontId="0" fillId="3" borderId="55" xfId="0" applyFill="1" applyBorder="1"/>
    <xf numFmtId="168" fontId="0" fillId="6" borderId="56" xfId="6" applyNumberFormat="1" applyFont="1" applyFill="1" applyBorder="1" applyAlignment="1" applyProtection="1">
      <alignment wrapText="1"/>
      <protection locked="0"/>
    </xf>
    <xf numFmtId="0" fontId="0" fillId="3" borderId="57" xfId="0" applyFill="1" applyBorder="1"/>
    <xf numFmtId="0" fontId="0" fillId="3" borderId="34" xfId="0" applyFill="1" applyBorder="1"/>
    <xf numFmtId="168" fontId="0" fillId="3" borderId="58" xfId="6" applyNumberFormat="1" applyFont="1" applyFill="1" applyBorder="1" applyAlignment="1">
      <alignment wrapText="1"/>
    </xf>
    <xf numFmtId="0" fontId="0" fillId="3" borderId="59" xfId="0" applyFill="1" applyBorder="1"/>
    <xf numFmtId="168" fontId="0" fillId="3" borderId="60" xfId="6" applyNumberFormat="1" applyFont="1" applyFill="1" applyBorder="1" applyAlignment="1">
      <alignment wrapText="1"/>
    </xf>
    <xf numFmtId="168" fontId="0" fillId="3" borderId="61" xfId="6" applyNumberFormat="1" applyFont="1" applyFill="1" applyBorder="1" applyAlignment="1">
      <alignment wrapText="1"/>
    </xf>
    <xf numFmtId="0" fontId="0" fillId="3" borderId="62" xfId="0" applyFill="1" applyBorder="1"/>
    <xf numFmtId="0" fontId="5" fillId="13" borderId="0" xfId="0" applyFont="1" applyFill="1"/>
    <xf numFmtId="0" fontId="21" fillId="13" borderId="0" xfId="0" applyFont="1" applyFill="1" applyAlignment="1">
      <alignment vertical="center"/>
    </xf>
    <xf numFmtId="0" fontId="0" fillId="13" borderId="0" xfId="0" applyFill="1"/>
    <xf numFmtId="0" fontId="22" fillId="13" borderId="0" xfId="0" applyFont="1" applyFill="1"/>
    <xf numFmtId="0" fontId="3" fillId="3" borderId="0" xfId="0" applyFont="1" applyFill="1" applyAlignment="1">
      <alignment horizontal="center"/>
    </xf>
    <xf numFmtId="168" fontId="0" fillId="11" borderId="63" xfId="6" applyNumberFormat="1" applyFont="1" applyFill="1" applyBorder="1" applyAlignment="1">
      <alignment wrapText="1"/>
    </xf>
    <xf numFmtId="168" fontId="0" fillId="3" borderId="0" xfId="2" applyNumberFormat="1" applyFont="1" applyFill="1" applyBorder="1"/>
    <xf numFmtId="168" fontId="0" fillId="6" borderId="63" xfId="6" applyNumberFormat="1" applyFont="1" applyFill="1" applyBorder="1" applyAlignment="1">
      <alignment wrapText="1"/>
    </xf>
    <xf numFmtId="0" fontId="8" fillId="13" borderId="64" xfId="7" applyFont="1" applyFill="1" applyBorder="1" applyAlignment="1">
      <alignment horizontal="center" vertical="center" wrapText="1"/>
    </xf>
    <xf numFmtId="0" fontId="2" fillId="14" borderId="64" xfId="7" applyFill="1" applyBorder="1" applyAlignment="1">
      <alignment horizontal="center" vertical="center" wrapText="1"/>
    </xf>
    <xf numFmtId="0" fontId="8" fillId="15" borderId="64" xfId="7" applyFont="1" applyFill="1" applyBorder="1" applyAlignment="1">
      <alignment horizontal="center" vertical="center" wrapText="1"/>
    </xf>
    <xf numFmtId="0" fontId="2" fillId="16" borderId="64" xfId="7" applyFill="1" applyBorder="1" applyAlignment="1">
      <alignment horizontal="center" vertical="center" wrapText="1"/>
    </xf>
    <xf numFmtId="0" fontId="0" fillId="3" borderId="0" xfId="0" applyFill="1" applyAlignment="1">
      <alignment horizontal="center"/>
    </xf>
    <xf numFmtId="168" fontId="0" fillId="3" borderId="63" xfId="6" applyNumberFormat="1" applyFont="1" applyFill="1" applyBorder="1" applyAlignment="1">
      <alignment wrapText="1"/>
    </xf>
    <xf numFmtId="0" fontId="3" fillId="3" borderId="0" xfId="0" applyFont="1" applyFill="1" applyAlignment="1">
      <alignment horizontal="right"/>
    </xf>
    <xf numFmtId="168" fontId="3" fillId="6" borderId="63" xfId="6" applyNumberFormat="1" applyFont="1" applyFill="1" applyBorder="1" applyAlignment="1">
      <alignment wrapText="1"/>
    </xf>
    <xf numFmtId="168" fontId="9" fillId="13" borderId="63" xfId="6" applyNumberFormat="1" applyFont="1" applyFill="1" applyBorder="1" applyAlignment="1">
      <alignment wrapText="1"/>
    </xf>
    <xf numFmtId="168" fontId="0" fillId="13" borderId="63" xfId="6" applyNumberFormat="1" applyFont="1" applyFill="1" applyBorder="1" applyAlignment="1">
      <alignment wrapText="1"/>
    </xf>
    <xf numFmtId="168" fontId="0" fillId="15" borderId="63" xfId="6" applyNumberFormat="1" applyFont="1" applyFill="1" applyBorder="1" applyAlignment="1">
      <alignment wrapText="1"/>
    </xf>
    <xf numFmtId="0" fontId="2" fillId="13" borderId="64" xfId="7" applyFill="1" applyBorder="1" applyAlignment="1">
      <alignment horizontal="center" vertical="center" wrapText="1"/>
    </xf>
    <xf numFmtId="0" fontId="6" fillId="3" borderId="0" xfId="0" applyFont="1" applyFill="1" applyAlignment="1">
      <alignment horizontal="right"/>
    </xf>
    <xf numFmtId="168" fontId="3" fillId="11" borderId="63" xfId="6" applyNumberFormat="1" applyFont="1" applyFill="1" applyBorder="1" applyAlignment="1">
      <alignment wrapText="1"/>
    </xf>
    <xf numFmtId="168" fontId="0" fillId="3" borderId="0" xfId="0" applyNumberFormat="1" applyFill="1"/>
    <xf numFmtId="168" fontId="3" fillId="0" borderId="63" xfId="6" applyNumberFormat="1" applyFont="1" applyFill="1" applyBorder="1" applyAlignment="1">
      <alignment wrapText="1"/>
    </xf>
    <xf numFmtId="0" fontId="8" fillId="17" borderId="0" xfId="0" applyFont="1" applyFill="1"/>
    <xf numFmtId="44" fontId="0" fillId="3" borderId="0" xfId="0" applyNumberFormat="1" applyFill="1"/>
    <xf numFmtId="166" fontId="0" fillId="6" borderId="12" xfId="6" applyFont="1" applyFill="1" applyBorder="1" applyAlignment="1" applyProtection="1">
      <alignment wrapText="1"/>
      <protection locked="0"/>
    </xf>
    <xf numFmtId="0" fontId="11" fillId="3" borderId="65" xfId="0" applyFont="1" applyFill="1" applyBorder="1" applyAlignment="1">
      <alignment horizontal="left"/>
    </xf>
    <xf numFmtId="0" fontId="11" fillId="3" borderId="66" xfId="0" applyFont="1" applyFill="1" applyBorder="1" applyAlignment="1">
      <alignment horizontal="left"/>
    </xf>
    <xf numFmtId="0" fontId="11" fillId="3" borderId="67" xfId="0" applyFont="1" applyFill="1" applyBorder="1" applyAlignment="1">
      <alignment horizontal="left"/>
    </xf>
    <xf numFmtId="0" fontId="16" fillId="5" borderId="11" xfId="7" applyFont="1" applyFill="1" applyBorder="1" applyAlignment="1">
      <alignment horizontal="center" vertical="center" wrapText="1"/>
    </xf>
    <xf numFmtId="0" fontId="16" fillId="5" borderId="7" xfId="7" applyFont="1" applyFill="1" applyBorder="1" applyAlignment="1">
      <alignment horizontal="center" vertical="center" wrapText="1"/>
    </xf>
    <xf numFmtId="0" fontId="15" fillId="5" borderId="11" xfId="7" applyFont="1" applyFill="1" applyBorder="1" applyAlignment="1">
      <alignment horizontal="center" vertical="center" wrapText="1"/>
    </xf>
    <xf numFmtId="0" fontId="15" fillId="5" borderId="7" xfId="7" applyFont="1" applyFill="1" applyBorder="1" applyAlignment="1">
      <alignment horizontal="center" vertical="center" wrapText="1"/>
    </xf>
    <xf numFmtId="0" fontId="13" fillId="5" borderId="11" xfId="7" applyFont="1" applyFill="1" applyBorder="1" applyAlignment="1">
      <alignment horizontal="center" vertical="center" wrapText="1"/>
    </xf>
    <xf numFmtId="0" fontId="13" fillId="5" borderId="7" xfId="7" applyFont="1" applyFill="1" applyBorder="1" applyAlignment="1">
      <alignment horizontal="center" vertical="center" wrapText="1"/>
    </xf>
    <xf numFmtId="0" fontId="14" fillId="5" borderId="11" xfId="7" applyFont="1" applyFill="1" applyBorder="1" applyAlignment="1">
      <alignment horizontal="center" vertical="center" wrapText="1"/>
    </xf>
    <xf numFmtId="0" fontId="14" fillId="5" borderId="7" xfId="7" applyFont="1" applyFill="1" applyBorder="1" applyAlignment="1">
      <alignment horizontal="center" vertical="center" wrapText="1"/>
    </xf>
    <xf numFmtId="168" fontId="0" fillId="11" borderId="68" xfId="6" applyNumberFormat="1" applyFont="1" applyFill="1" applyBorder="1" applyAlignment="1" applyProtection="1">
      <alignment horizontal="center" wrapText="1"/>
      <protection locked="0"/>
    </xf>
    <xf numFmtId="168" fontId="0" fillId="11" borderId="28" xfId="6" applyNumberFormat="1" applyFont="1" applyFill="1" applyBorder="1" applyAlignment="1" applyProtection="1">
      <alignment horizontal="center" wrapText="1"/>
      <protection locked="0"/>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69" xfId="0" applyFont="1" applyFill="1" applyBorder="1" applyAlignment="1">
      <alignment horizontal="center" vertical="center"/>
    </xf>
    <xf numFmtId="5" fontId="6" fillId="3" borderId="40" xfId="6" applyNumberFormat="1" applyFont="1" applyFill="1" applyBorder="1" applyAlignment="1">
      <alignment horizontal="center" vertical="center" wrapText="1"/>
    </xf>
    <xf numFmtId="5" fontId="6" fillId="3" borderId="69" xfId="6" applyNumberFormat="1" applyFont="1" applyFill="1" applyBorder="1" applyAlignment="1">
      <alignment horizontal="center" vertical="center" wrapText="1"/>
    </xf>
    <xf numFmtId="0" fontId="16" fillId="3" borderId="20" xfId="0" applyFont="1" applyFill="1" applyBorder="1" applyAlignment="1">
      <alignment horizontal="left" vertical="top" wrapText="1"/>
    </xf>
    <xf numFmtId="0" fontId="16" fillId="3" borderId="9"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15" xfId="0" applyFont="1" applyFill="1" applyBorder="1" applyAlignment="1">
      <alignment horizontal="left" vertical="top" wrapText="1"/>
    </xf>
    <xf numFmtId="0" fontId="16" fillId="3" borderId="10" xfId="0" applyFont="1" applyFill="1" applyBorder="1" applyAlignment="1">
      <alignment horizontal="left" vertical="top" wrapText="1"/>
    </xf>
    <xf numFmtId="0" fontId="16" fillId="3" borderId="22" xfId="0" applyFont="1" applyFill="1" applyBorder="1" applyAlignment="1">
      <alignment horizontal="left" vertical="top" wrapText="1"/>
    </xf>
    <xf numFmtId="0" fontId="16" fillId="3" borderId="9"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2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2" xfId="0" applyFont="1" applyFill="1" applyBorder="1" applyAlignment="1">
      <alignment horizontal="center" vertical="center"/>
    </xf>
    <xf numFmtId="9" fontId="6" fillId="3" borderId="15" xfId="1" applyFont="1" applyFill="1" applyBorder="1" applyAlignment="1">
      <alignment horizontal="center" vertical="center" wrapText="1"/>
    </xf>
    <xf numFmtId="9" fontId="6" fillId="3" borderId="22" xfId="1" applyFont="1" applyFill="1" applyBorder="1" applyAlignment="1">
      <alignment horizontal="center" vertical="center" wrapText="1"/>
    </xf>
    <xf numFmtId="0" fontId="14" fillId="5" borderId="2" xfId="7" applyFont="1" applyFill="1" applyBorder="1" applyAlignment="1">
      <alignment horizontal="center" vertical="center" wrapText="1"/>
    </xf>
    <xf numFmtId="0" fontId="0" fillId="3" borderId="0" xfId="0" applyFill="1" applyAlignment="1">
      <alignment horizontal="center"/>
    </xf>
    <xf numFmtId="0" fontId="11" fillId="3" borderId="65" xfId="0" applyFont="1" applyFill="1" applyBorder="1" applyAlignment="1">
      <alignment horizontal="left" vertical="top"/>
    </xf>
    <xf numFmtId="0" fontId="11" fillId="3" borderId="66" xfId="0" applyFont="1" applyFill="1" applyBorder="1" applyAlignment="1">
      <alignment horizontal="left" vertical="top"/>
    </xf>
    <xf numFmtId="0" fontId="11" fillId="3" borderId="67" xfId="0" applyFont="1" applyFill="1" applyBorder="1" applyAlignment="1">
      <alignment horizontal="left" vertical="top"/>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1" fillId="3" borderId="20" xfId="0" applyFont="1" applyFill="1" applyBorder="1" applyAlignment="1">
      <alignment horizontal="left"/>
    </xf>
    <xf numFmtId="0" fontId="11" fillId="3" borderId="9" xfId="0" applyFont="1" applyFill="1" applyBorder="1" applyAlignment="1">
      <alignment horizontal="left"/>
    </xf>
    <xf numFmtId="168" fontId="3" fillId="6" borderId="70" xfId="6" applyNumberFormat="1" applyFont="1" applyFill="1" applyBorder="1" applyAlignment="1" applyProtection="1">
      <alignment horizontal="center" wrapText="1"/>
      <protection locked="0"/>
    </xf>
    <xf numFmtId="168" fontId="3" fillId="6" borderId="71" xfId="6" applyNumberFormat="1" applyFont="1" applyFill="1" applyBorder="1" applyAlignment="1" applyProtection="1">
      <alignment horizontal="center" wrapText="1"/>
      <protection locked="0"/>
    </xf>
    <xf numFmtId="168" fontId="3" fillId="6" borderId="72" xfId="6" applyNumberFormat="1" applyFont="1" applyFill="1" applyBorder="1" applyAlignment="1" applyProtection="1">
      <alignment horizontal="center" wrapText="1"/>
      <protection locked="0"/>
    </xf>
    <xf numFmtId="0" fontId="20" fillId="3" borderId="1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168" fontId="3" fillId="6" borderId="73" xfId="6" applyNumberFormat="1" applyFont="1" applyFill="1" applyBorder="1" applyAlignment="1" applyProtection="1">
      <alignment horizontal="center" wrapText="1"/>
      <protection locked="0"/>
    </xf>
    <xf numFmtId="168" fontId="3" fillId="6" borderId="28" xfId="6" applyNumberFormat="1" applyFont="1" applyFill="1" applyBorder="1" applyAlignment="1" applyProtection="1">
      <alignment horizontal="center" wrapText="1"/>
      <protection locked="0"/>
    </xf>
    <xf numFmtId="168" fontId="3" fillId="6" borderId="16" xfId="6" applyNumberFormat="1" applyFont="1" applyFill="1" applyBorder="1" applyAlignment="1" applyProtection="1">
      <alignment horizontal="center" wrapText="1"/>
      <protection locked="0"/>
    </xf>
    <xf numFmtId="0" fontId="0" fillId="3" borderId="20"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2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13"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22" xfId="0" applyFill="1" applyBorder="1" applyAlignment="1" applyProtection="1">
      <alignment horizontal="center"/>
      <protection locked="0"/>
    </xf>
    <xf numFmtId="168" fontId="3" fillId="6" borderId="74" xfId="6" applyNumberFormat="1" applyFont="1" applyFill="1" applyBorder="1" applyAlignment="1" applyProtection="1">
      <alignment horizontal="center" wrapText="1"/>
      <protection locked="0"/>
    </xf>
    <xf numFmtId="168" fontId="3" fillId="6" borderId="75" xfId="6" applyNumberFormat="1" applyFont="1" applyFill="1" applyBorder="1" applyAlignment="1" applyProtection="1">
      <alignment horizontal="center" wrapText="1"/>
      <protection locked="0"/>
    </xf>
    <xf numFmtId="168" fontId="3" fillId="6" borderId="76" xfId="6" applyNumberFormat="1" applyFont="1" applyFill="1" applyBorder="1" applyAlignment="1" applyProtection="1">
      <alignment horizontal="center" wrapText="1"/>
      <protection locked="0"/>
    </xf>
    <xf numFmtId="168" fontId="16" fillId="6" borderId="77" xfId="6" applyNumberFormat="1" applyFont="1" applyFill="1" applyBorder="1" applyAlignment="1" applyProtection="1">
      <alignment horizontal="center" wrapText="1"/>
      <protection locked="0"/>
    </xf>
    <xf numFmtId="168" fontId="16" fillId="6" borderId="41" xfId="6" applyNumberFormat="1" applyFont="1" applyFill="1" applyBorder="1" applyAlignment="1" applyProtection="1">
      <alignment horizontal="center" wrapText="1"/>
      <protection locked="0"/>
    </xf>
    <xf numFmtId="168" fontId="16" fillId="6" borderId="69" xfId="6" applyNumberFormat="1" applyFont="1" applyFill="1" applyBorder="1" applyAlignment="1" applyProtection="1">
      <alignment horizontal="center" wrapText="1"/>
      <protection locked="0"/>
    </xf>
    <xf numFmtId="44" fontId="16" fillId="6" borderId="78" xfId="2" applyFont="1" applyFill="1" applyBorder="1" applyAlignment="1" applyProtection="1">
      <alignment horizontal="center" wrapText="1"/>
      <protection locked="0"/>
    </xf>
    <xf numFmtId="44" fontId="16" fillId="6" borderId="10" xfId="2" applyFont="1" applyFill="1" applyBorder="1" applyAlignment="1" applyProtection="1">
      <alignment horizontal="center" wrapText="1"/>
      <protection locked="0"/>
    </xf>
    <xf numFmtId="44" fontId="16" fillId="6" borderId="22" xfId="2" applyFont="1" applyFill="1" applyBorder="1" applyAlignment="1" applyProtection="1">
      <alignment horizontal="center" wrapText="1"/>
      <protection locked="0"/>
    </xf>
    <xf numFmtId="168" fontId="20" fillId="6" borderId="11" xfId="6" applyNumberFormat="1" applyFont="1" applyFill="1" applyBorder="1" applyAlignment="1" applyProtection="1">
      <alignment horizontal="center" wrapText="1"/>
      <protection locked="0"/>
    </xf>
    <xf numFmtId="168" fontId="20" fillId="6" borderId="7" xfId="6" applyNumberFormat="1" applyFont="1" applyFill="1" applyBorder="1" applyAlignment="1" applyProtection="1">
      <alignment horizontal="center" wrapText="1"/>
      <protection locked="0"/>
    </xf>
    <xf numFmtId="0" fontId="11" fillId="8" borderId="20" xfId="0" applyFont="1" applyFill="1" applyBorder="1" applyAlignment="1">
      <alignment horizontal="center"/>
    </xf>
    <xf numFmtId="0" fontId="11" fillId="8" borderId="9" xfId="0" applyFont="1" applyFill="1" applyBorder="1" applyAlignment="1">
      <alignment horizontal="center"/>
    </xf>
    <xf numFmtId="0" fontId="11" fillId="8" borderId="15" xfId="0" applyFont="1" applyFill="1" applyBorder="1" applyAlignment="1">
      <alignment horizontal="center"/>
    </xf>
    <xf numFmtId="0" fontId="11" fillId="8" borderId="10" xfId="0" applyFont="1" applyFill="1" applyBorder="1" applyAlignment="1">
      <alignment horizontal="center"/>
    </xf>
    <xf numFmtId="168" fontId="0" fillId="6" borderId="68" xfId="6" applyNumberFormat="1" applyFont="1" applyFill="1" applyBorder="1" applyAlignment="1" applyProtection="1">
      <alignment horizontal="center" wrapText="1"/>
      <protection locked="0"/>
    </xf>
    <xf numFmtId="168" fontId="0" fillId="6" borderId="28" xfId="6" applyNumberFormat="1" applyFont="1" applyFill="1" applyBorder="1" applyAlignment="1" applyProtection="1">
      <alignment horizontal="center" wrapText="1"/>
      <protection locked="0"/>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79" xfId="0" applyFont="1" applyFill="1" applyBorder="1" applyAlignment="1">
      <alignment horizontal="center" vertical="center"/>
    </xf>
    <xf numFmtId="5" fontId="6" fillId="3" borderId="20" xfId="6" applyNumberFormat="1" applyFont="1" applyFill="1" applyBorder="1" applyAlignment="1">
      <alignment horizontal="center" vertical="center" wrapText="1"/>
    </xf>
    <xf numFmtId="5" fontId="6" fillId="3" borderId="21" xfId="6" applyNumberFormat="1" applyFont="1" applyFill="1" applyBorder="1" applyAlignment="1">
      <alignment horizontal="center" vertical="center" wrapText="1"/>
    </xf>
    <xf numFmtId="9" fontId="6" fillId="3" borderId="80" xfId="1" applyFont="1" applyFill="1" applyBorder="1" applyAlignment="1">
      <alignment horizontal="center" vertical="center" wrapText="1"/>
    </xf>
    <xf numFmtId="9" fontId="6" fillId="3" borderId="81" xfId="1" applyFont="1" applyFill="1" applyBorder="1" applyAlignment="1">
      <alignment horizontal="center" vertical="center" wrapText="1"/>
    </xf>
    <xf numFmtId="0" fontId="11" fillId="3" borderId="42" xfId="0" applyFont="1" applyFill="1" applyBorder="1" applyAlignment="1">
      <alignment horizontal="left"/>
    </xf>
    <xf numFmtId="0" fontId="11" fillId="3" borderId="43" xfId="0" applyFont="1" applyFill="1" applyBorder="1" applyAlignment="1">
      <alignment horizontal="left"/>
    </xf>
    <xf numFmtId="0" fontId="11" fillId="3" borderId="44" xfId="0" applyFont="1" applyFill="1" applyBorder="1" applyAlignment="1">
      <alignment horizontal="left"/>
    </xf>
    <xf numFmtId="0" fontId="11" fillId="3" borderId="85" xfId="0" applyFont="1" applyFill="1" applyBorder="1" applyAlignment="1">
      <alignment horizontal="left"/>
    </xf>
    <xf numFmtId="0" fontId="0" fillId="3" borderId="20"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0" fillId="3" borderId="21"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13"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10" xfId="0" applyFill="1" applyBorder="1" applyAlignment="1" applyProtection="1">
      <alignment vertical="top" wrapText="1"/>
      <protection locked="0"/>
    </xf>
    <xf numFmtId="0" fontId="0" fillId="3" borderId="22" xfId="0" applyFill="1" applyBorder="1" applyAlignment="1" applyProtection="1">
      <alignment vertical="top" wrapText="1"/>
      <protection locked="0"/>
    </xf>
    <xf numFmtId="0" fontId="11" fillId="3" borderId="8" xfId="0" applyFont="1" applyFill="1" applyBorder="1" applyAlignment="1">
      <alignment horizontal="left"/>
    </xf>
    <xf numFmtId="0" fontId="11" fillId="3" borderId="0" xfId="0" applyFont="1" applyFill="1" applyAlignment="1">
      <alignment horizontal="left"/>
    </xf>
    <xf numFmtId="0" fontId="11" fillId="3" borderId="3" xfId="0" applyFont="1" applyFill="1" applyBorder="1" applyAlignment="1">
      <alignment horizontal="left"/>
    </xf>
    <xf numFmtId="0" fontId="11" fillId="3" borderId="80" xfId="0" applyFont="1" applyFill="1" applyBorder="1" applyAlignment="1">
      <alignment horizontal="left"/>
    </xf>
    <xf numFmtId="0" fontId="11" fillId="3" borderId="82" xfId="0" applyFont="1" applyFill="1" applyBorder="1" applyAlignment="1">
      <alignment horizontal="left"/>
    </xf>
    <xf numFmtId="0" fontId="11" fillId="3" borderId="83" xfId="0" applyFont="1" applyFill="1" applyBorder="1" applyAlignment="1">
      <alignment horizontal="left"/>
    </xf>
    <xf numFmtId="14" fontId="3" fillId="6" borderId="73" xfId="6" applyNumberFormat="1" applyFont="1" applyFill="1" applyBorder="1" applyAlignment="1" applyProtection="1">
      <alignment horizontal="center" wrapText="1"/>
      <protection locked="0"/>
    </xf>
    <xf numFmtId="14" fontId="3" fillId="6" borderId="28" xfId="6" applyNumberFormat="1" applyFont="1" applyFill="1" applyBorder="1" applyAlignment="1" applyProtection="1">
      <alignment horizontal="center" wrapText="1"/>
      <protection locked="0"/>
    </xf>
    <xf numFmtId="14" fontId="3" fillId="6" borderId="16" xfId="6" applyNumberFormat="1" applyFont="1" applyFill="1" applyBorder="1" applyAlignment="1" applyProtection="1">
      <alignment horizontal="center" wrapText="1"/>
      <protection locked="0"/>
    </xf>
    <xf numFmtId="168" fontId="16" fillId="6" borderId="84" xfId="6" applyNumberFormat="1" applyFont="1" applyFill="1" applyBorder="1" applyAlignment="1" applyProtection="1">
      <alignment horizontal="center" wrapText="1"/>
      <protection locked="0"/>
    </xf>
    <xf numFmtId="168" fontId="16" fillId="6" borderId="43" xfId="6" applyNumberFormat="1" applyFont="1" applyFill="1" applyBorder="1" applyAlignment="1" applyProtection="1">
      <alignment horizontal="center" wrapText="1"/>
      <protection locked="0"/>
    </xf>
    <xf numFmtId="168" fontId="16" fillId="6" borderId="79" xfId="6" applyNumberFormat="1" applyFont="1" applyFill="1" applyBorder="1" applyAlignment="1" applyProtection="1">
      <alignment horizontal="center" wrapText="1"/>
      <protection locked="0"/>
    </xf>
    <xf numFmtId="0" fontId="0" fillId="3" borderId="20" xfId="0" applyFill="1" applyBorder="1" applyAlignment="1" applyProtection="1">
      <alignment wrapText="1"/>
      <protection locked="0"/>
    </xf>
    <xf numFmtId="0" fontId="0" fillId="3" borderId="9" xfId="0" applyFill="1" applyBorder="1" applyAlignment="1" applyProtection="1">
      <alignment wrapText="1"/>
      <protection locked="0"/>
    </xf>
    <xf numFmtId="0" fontId="0" fillId="3" borderId="21" xfId="0" applyFill="1" applyBorder="1" applyAlignment="1" applyProtection="1">
      <alignment wrapText="1"/>
      <protection locked="0"/>
    </xf>
    <xf numFmtId="0" fontId="0" fillId="3" borderId="8" xfId="0" applyFill="1" applyBorder="1" applyAlignment="1" applyProtection="1">
      <alignment wrapText="1"/>
      <protection locked="0"/>
    </xf>
    <xf numFmtId="0" fontId="0" fillId="3" borderId="0" xfId="0" applyFill="1" applyAlignment="1" applyProtection="1">
      <alignment wrapText="1"/>
      <protection locked="0"/>
    </xf>
    <xf numFmtId="0" fontId="0" fillId="3" borderId="13" xfId="0"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10" xfId="0" applyFill="1" applyBorder="1" applyAlignment="1" applyProtection="1">
      <alignment wrapText="1"/>
      <protection locked="0"/>
    </xf>
    <xf numFmtId="0" fontId="0" fillId="3" borderId="22" xfId="0" applyFill="1" applyBorder="1" applyAlignment="1" applyProtection="1">
      <alignment wrapText="1"/>
      <protection locked="0"/>
    </xf>
    <xf numFmtId="0" fontId="2" fillId="14" borderId="86" xfId="7" applyFill="1" applyBorder="1" applyAlignment="1">
      <alignment horizontal="center" vertical="center" wrapText="1"/>
    </xf>
    <xf numFmtId="0" fontId="0" fillId="14" borderId="87" xfId="0" applyFill="1" applyBorder="1" applyAlignment="1">
      <alignment horizontal="center" vertical="center" wrapText="1"/>
    </xf>
    <xf numFmtId="0" fontId="0" fillId="14" borderId="88" xfId="0" applyFill="1" applyBorder="1" applyAlignment="1">
      <alignment horizontal="center" vertical="center" wrapText="1"/>
    </xf>
    <xf numFmtId="0" fontId="4" fillId="3" borderId="0" xfId="0" applyFont="1" applyFill="1" applyAlignment="1">
      <alignment horizontal="center" vertical="center"/>
    </xf>
    <xf numFmtId="0" fontId="0" fillId="3" borderId="0" xfId="0" applyFill="1" applyAlignment="1">
      <alignment horizontal="left"/>
    </xf>
    <xf numFmtId="0" fontId="0" fillId="3" borderId="89" xfId="0" applyFill="1" applyBorder="1" applyAlignment="1">
      <alignment horizontal="left"/>
    </xf>
    <xf numFmtId="0" fontId="0" fillId="11" borderId="90" xfId="6" applyNumberFormat="1" applyFont="1" applyFill="1" applyBorder="1" applyAlignment="1">
      <alignment horizontal="center" wrapText="1"/>
    </xf>
    <xf numFmtId="0" fontId="0" fillId="11" borderId="0" xfId="6" applyNumberFormat="1" applyFont="1" applyFill="1" applyBorder="1" applyAlignment="1">
      <alignment horizontal="center" wrapText="1"/>
    </xf>
    <xf numFmtId="0" fontId="8" fillId="13" borderId="86" xfId="7" applyFont="1" applyFill="1" applyBorder="1" applyAlignment="1">
      <alignment horizontal="left" vertical="center" wrapText="1"/>
    </xf>
    <xf numFmtId="0" fontId="9" fillId="13" borderId="87" xfId="0" applyFont="1" applyFill="1" applyBorder="1" applyAlignment="1">
      <alignment horizontal="left" vertical="center" wrapText="1"/>
    </xf>
    <xf numFmtId="0" fontId="9" fillId="13" borderId="88" xfId="0" applyFont="1" applyFill="1" applyBorder="1" applyAlignment="1">
      <alignment horizontal="left" vertical="center" wrapText="1"/>
    </xf>
    <xf numFmtId="0" fontId="2" fillId="13" borderId="86" xfId="7" applyFill="1" applyBorder="1" applyAlignment="1">
      <alignment horizontal="left" vertical="center" wrapText="1"/>
    </xf>
    <xf numFmtId="0" fontId="0" fillId="13" borderId="87" xfId="0" applyFill="1" applyBorder="1" applyAlignment="1">
      <alignment horizontal="left" vertical="center" wrapText="1"/>
    </xf>
    <xf numFmtId="0" fontId="0" fillId="13" borderId="88" xfId="0" applyFill="1" applyBorder="1" applyAlignment="1">
      <alignment horizontal="left" vertical="center" wrapText="1"/>
    </xf>
  </cellXfs>
  <cellStyles count="8">
    <cellStyle name="Column Heading" xfId="7" xr:uid="{00000000-0005-0000-0000-00000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Currency 2" xfId="6" xr:uid="{00000000-0005-0000-0000-000006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498957</xdr:colOff>
      <xdr:row>5</xdr:row>
      <xdr:rowOff>52917</xdr:rowOff>
    </xdr:from>
    <xdr:to>
      <xdr:col>4</xdr:col>
      <xdr:colOff>471859</xdr:colOff>
      <xdr:row>9</xdr:row>
      <xdr:rowOff>54115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95300" y="2209800"/>
          <a:ext cx="2762250" cy="828675"/>
        </a:xfrm>
        <a:prstGeom prst="rect">
          <a:avLst/>
        </a:prstGeom>
        <a:ln w="38100">
          <a:solidFill>
            <a:schemeClr val="accent2">
              <a:lumMod val="40000"/>
              <a:lumOff val="60000"/>
            </a:schemeClr>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0">
              <a:solidFill>
                <a:srgbClr val="000000"/>
              </a:solidFill>
            </a:rPr>
            <a:t>Enter the total amount of Department of Conservation Jobs for Nature funding received to date</a:t>
          </a:r>
          <a:r>
            <a:rPr lang="en-NZ" sz="1100" b="0" baseline="0">
              <a:solidFill>
                <a:srgbClr val="000000"/>
              </a:solidFill>
            </a:rPr>
            <a:t>. Co-funding should not be included</a:t>
          </a:r>
          <a:endParaRPr lang="en-NZ" sz="1100" b="0">
            <a:solidFill>
              <a:srgbClr val="000000"/>
            </a:solidFill>
          </a:endParaRPr>
        </a:p>
      </xdr:txBody>
    </xdr:sp>
    <xdr:clientData/>
  </xdr:twoCellAnchor>
  <xdr:twoCellAnchor>
    <xdr:from>
      <xdr:col>0</xdr:col>
      <xdr:colOff>495493</xdr:colOff>
      <xdr:row>9</xdr:row>
      <xdr:rowOff>67969</xdr:rowOff>
    </xdr:from>
    <xdr:to>
      <xdr:col>4</xdr:col>
      <xdr:colOff>468395</xdr:colOff>
      <xdr:row>12</xdr:row>
      <xdr:rowOff>96409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5300" y="3048000"/>
          <a:ext cx="2752725" cy="638175"/>
        </a:xfrm>
        <a:prstGeom prst="rect">
          <a:avLst/>
        </a:prstGeom>
        <a:ln w="38100">
          <a:solidFill>
            <a:srgbClr val="00B0F0"/>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0">
              <a:solidFill>
                <a:srgbClr val="000000"/>
              </a:solidFill>
            </a:rPr>
            <a:t>Enter the value of the last Department</a:t>
          </a:r>
          <a:r>
            <a:rPr lang="en-NZ" sz="1100" b="0" baseline="0">
              <a:solidFill>
                <a:srgbClr val="000000"/>
              </a:solidFill>
            </a:rPr>
            <a:t> of Conservation Jobs for Nature payment received</a:t>
          </a:r>
          <a:endParaRPr lang="en-NZ" sz="1100" b="0">
            <a:solidFill>
              <a:srgbClr val="000000"/>
            </a:solidFill>
          </a:endParaRPr>
        </a:p>
      </xdr:txBody>
    </xdr:sp>
    <xdr:clientData/>
  </xdr:twoCellAnchor>
  <xdr:twoCellAnchor>
    <xdr:from>
      <xdr:col>0</xdr:col>
      <xdr:colOff>498956</xdr:colOff>
      <xdr:row>14</xdr:row>
      <xdr:rowOff>44235</xdr:rowOff>
    </xdr:from>
    <xdr:to>
      <xdr:col>4</xdr:col>
      <xdr:colOff>436107</xdr:colOff>
      <xdr:row>16</xdr:row>
      <xdr:rowOff>121846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95300" y="4057650"/>
          <a:ext cx="2724150" cy="514350"/>
        </a:xfrm>
        <a:prstGeom prst="rect">
          <a:avLst/>
        </a:prstGeom>
        <a:ln w="38100">
          <a:solidFill>
            <a:schemeClr val="accent4">
              <a:lumMod val="60000"/>
              <a:lumOff val="40000"/>
            </a:schemeClr>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0">
              <a:solidFill>
                <a:srgbClr val="000000"/>
              </a:solidFill>
            </a:rPr>
            <a:t>Select</a:t>
          </a:r>
          <a:r>
            <a:rPr lang="en-NZ" sz="1100" b="0" baseline="0">
              <a:solidFill>
                <a:srgbClr val="000000"/>
              </a:solidFill>
            </a:rPr>
            <a:t> Month and Year for the period you are filling this report in for. </a:t>
          </a:r>
          <a:endParaRPr lang="en-NZ" sz="1100" b="0">
            <a:solidFill>
              <a:srgbClr val="000000"/>
            </a:solidFill>
          </a:endParaRPr>
        </a:p>
      </xdr:txBody>
    </xdr:sp>
    <xdr:clientData/>
  </xdr:twoCellAnchor>
  <xdr:twoCellAnchor>
    <xdr:from>
      <xdr:col>0</xdr:col>
      <xdr:colOff>486833</xdr:colOff>
      <xdr:row>17</xdr:row>
      <xdr:rowOff>161272</xdr:rowOff>
    </xdr:from>
    <xdr:to>
      <xdr:col>4</xdr:col>
      <xdr:colOff>423984</xdr:colOff>
      <xdr:row>22</xdr:row>
      <xdr:rowOff>109537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85775" y="4895850"/>
          <a:ext cx="2724150" cy="1123950"/>
        </a:xfrm>
        <a:prstGeom prst="rect">
          <a:avLst/>
        </a:prstGeom>
        <a:ln w="38100">
          <a:solidFill>
            <a:srgbClr val="D806EE"/>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0">
              <a:solidFill>
                <a:srgbClr val="000000"/>
              </a:solidFill>
            </a:rPr>
            <a:t>These cells are locked and formula</a:t>
          </a:r>
          <a:r>
            <a:rPr lang="en-NZ" sz="1100" b="0" baseline="0">
              <a:solidFill>
                <a:srgbClr val="000000"/>
              </a:solidFill>
            </a:rPr>
            <a:t> driven and do not need to be filled in.  A calculation of funding surplus/deficit and the percentage. </a:t>
          </a:r>
        </a:p>
        <a:p>
          <a:r>
            <a:rPr lang="en-NZ" sz="1100" b="1" i="1" baseline="0">
              <a:solidFill>
                <a:srgbClr val="000000"/>
              </a:solidFill>
            </a:rPr>
            <a:t>Life to date actuals less total DOC JFN funding paid to date.</a:t>
          </a:r>
        </a:p>
        <a:p>
          <a:endParaRPr lang="en-NZ" sz="1100" b="0">
            <a:solidFill>
              <a:srgbClr val="000000"/>
            </a:solidFill>
          </a:endParaRPr>
        </a:p>
      </xdr:txBody>
    </xdr:sp>
    <xdr:clientData/>
  </xdr:twoCellAnchor>
  <xdr:twoCellAnchor>
    <xdr:from>
      <xdr:col>15</xdr:col>
      <xdr:colOff>173195</xdr:colOff>
      <xdr:row>6</xdr:row>
      <xdr:rowOff>158749</xdr:rowOff>
    </xdr:from>
    <xdr:to>
      <xdr:col>19</xdr:col>
      <xdr:colOff>120601</xdr:colOff>
      <xdr:row>12</xdr:row>
      <xdr:rowOff>116194</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4973300" y="2524125"/>
          <a:ext cx="4619625" cy="1181100"/>
        </a:xfrm>
        <a:prstGeom prst="rect">
          <a:avLst/>
        </a:prstGeom>
        <a:ln w="38100">
          <a:solidFill>
            <a:srgbClr val="FF99CC"/>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Commentary:</a:t>
          </a:r>
        </a:p>
        <a:p>
          <a:r>
            <a:rPr lang="en-NZ" sz="1100" b="0"/>
            <a:t>Pleas</a:t>
          </a:r>
          <a:r>
            <a:rPr lang="en-NZ" sz="1100" b="0" baseline="0"/>
            <a:t>e provide narrative on spend, any discrepencies, reasons for underspend, how budget/planned spend is going, any variance between budget and actuals, capital expenditure, unexpected costs, challenges that you have faced financially (i.e. inflation, inability to lease vehicles etc.) </a:t>
          </a:r>
          <a:endParaRPr lang="en-NZ" sz="1100" b="0"/>
        </a:p>
      </xdr:txBody>
    </xdr:sp>
    <xdr:clientData/>
  </xdr:twoCellAnchor>
  <xdr:twoCellAnchor>
    <xdr:from>
      <xdr:col>23</xdr:col>
      <xdr:colOff>157716</xdr:colOff>
      <xdr:row>0</xdr:row>
      <xdr:rowOff>164357</xdr:rowOff>
    </xdr:from>
    <xdr:to>
      <xdr:col>31</xdr:col>
      <xdr:colOff>313731</xdr:colOff>
      <xdr:row>14</xdr:row>
      <xdr:rowOff>174916</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4136350" y="161925"/>
          <a:ext cx="5715000" cy="4019550"/>
        </a:xfrm>
        <a:prstGeom prst="rect">
          <a:avLst/>
        </a:prstGeom>
        <a:solidFill>
          <a:schemeClr val="bg1"/>
        </a:solidFill>
        <a:ln w="38100"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NZ" sz="1100" b="1"/>
            <a:t>Defintions</a:t>
          </a:r>
          <a:r>
            <a:rPr lang="en-NZ" sz="1100" b="1" baseline="0"/>
            <a:t>:</a:t>
          </a:r>
        </a:p>
        <a:p>
          <a:r>
            <a:rPr lang="en-NZ" sz="1100" b="1" baseline="0">
              <a:solidFill>
                <a:srgbClr val="FF0000"/>
              </a:solidFill>
            </a:rPr>
            <a:t>This spreadsheet should be populated with finance data from the DOC Jobs for Nature funding only (I.e. do not include co-funding from other sources, similarly do not include costs in the actuals that are funded from co-funding)</a:t>
          </a:r>
        </a:p>
        <a:p>
          <a:r>
            <a:rPr lang="en-NZ" sz="1100" b="1" baseline="0"/>
            <a:t>Quarterly: </a:t>
          </a:r>
          <a:r>
            <a:rPr lang="en-NZ" sz="1100" b="0" baseline="0"/>
            <a:t>Three month period. Generally finishing September, December, March and June (however this won't always be the case).</a:t>
          </a:r>
        </a:p>
        <a:p>
          <a:r>
            <a:rPr lang="en-NZ" sz="1100" b="1" baseline="0"/>
            <a:t>Next Quarter: </a:t>
          </a:r>
          <a:r>
            <a:rPr lang="en-NZ" sz="1100" b="0" baseline="0"/>
            <a:t>The next quarter you are operating from (E.g. if this is a September quarter report, the next quarter is December)</a:t>
          </a:r>
          <a:endParaRPr lang="en-NZ" sz="1100" b="1" baseline="0"/>
        </a:p>
        <a:p>
          <a:r>
            <a:rPr lang="en-NZ" sz="1100" b="1" baseline="0"/>
            <a:t>Life to Date: </a:t>
          </a:r>
          <a:r>
            <a:rPr lang="en-NZ" sz="1100" b="0" baseline="0"/>
            <a:t>The start date of the project until present </a:t>
          </a:r>
        </a:p>
        <a:p>
          <a:r>
            <a:rPr lang="en-NZ" sz="1100" b="1" baseline="0"/>
            <a:t>Operating Expenditure: </a:t>
          </a:r>
          <a:r>
            <a:rPr lang="en-NZ" sz="1100" b="0" baseline="0"/>
            <a:t>Costs that are essential for project operations, these costs are generally reoccuring in nature and do not have a capital component. Examples </a:t>
          </a:r>
          <a:r>
            <a:rPr lang="en-NZ" sz="1100" b="0" baseline="0">
              <a:solidFill>
                <a:srgbClr val="000000"/>
              </a:solidFill>
            </a:rPr>
            <a:t>include fuel, lease costs, salary and wages. </a:t>
          </a:r>
        </a:p>
        <a:p>
          <a:r>
            <a:rPr lang="en-NZ" sz="1100" b="0" baseline="0">
              <a:solidFill>
                <a:srgbClr val="000000"/>
              </a:solidFill>
            </a:rPr>
            <a:t>	1. Personnel related costs</a:t>
          </a:r>
        </a:p>
        <a:p>
          <a:r>
            <a:rPr lang="en-NZ" sz="1100" b="0" baseline="0">
              <a:solidFill>
                <a:srgbClr val="000000"/>
              </a:solidFill>
            </a:rPr>
            <a:t>	2. Field Operations related costs</a:t>
          </a:r>
        </a:p>
        <a:p>
          <a:r>
            <a:rPr lang="en-NZ" sz="1100" b="0" baseline="0">
              <a:solidFill>
                <a:srgbClr val="000000"/>
              </a:solidFill>
            </a:rPr>
            <a:t>	3. Other Project/programme related costs</a:t>
          </a:r>
          <a:endParaRPr lang="en-NZ" sz="1100" b="1" baseline="0">
            <a:solidFill>
              <a:srgbClr val="000000"/>
            </a:solidFill>
          </a:endParaRPr>
        </a:p>
        <a:p>
          <a:r>
            <a:rPr lang="en-NZ" sz="1100" b="1" baseline="0"/>
            <a:t>Capital Expenditure: </a:t>
          </a:r>
          <a:r>
            <a:rPr lang="en-NZ" sz="1100" b="0" baseline="0">
              <a:solidFill>
                <a:srgbClr val="000000"/>
              </a:solidFill>
            </a:rPr>
            <a:t>Costs incurred purchasing assets that have a longer term benefit. Generally these costs are one-off and include the costs to make the item available for use (e.g. registering a vehicle in New Zealand). These costs can also include staff time etc where the project has created a new asset, e.g. the builder that is building the hut. </a:t>
          </a:r>
          <a:r>
            <a:rPr lang="en-NZ" sz="1100" b="1" i="1" baseline="0">
              <a:solidFill>
                <a:srgbClr val="000000"/>
              </a:solidFill>
            </a:rPr>
            <a:t>If you are unsure if a cost is capital, please reach out to your Delivery Manager. </a:t>
          </a:r>
        </a:p>
      </xdr:txBody>
    </xdr:sp>
    <xdr:clientData/>
  </xdr:twoCellAnchor>
  <xdr:twoCellAnchor>
    <xdr:from>
      <xdr:col>0</xdr:col>
      <xdr:colOff>63500</xdr:colOff>
      <xdr:row>0</xdr:row>
      <xdr:rowOff>71227</xdr:rowOff>
    </xdr:from>
    <xdr:to>
      <xdr:col>12</xdr:col>
      <xdr:colOff>247849</xdr:colOff>
      <xdr:row>4</xdr:row>
      <xdr:rowOff>84666</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66675" y="66675"/>
          <a:ext cx="12687300" cy="1543050"/>
        </a:xfrm>
        <a:prstGeom prst="rect">
          <a:avLst/>
        </a:prstGeom>
        <a:solidFill>
          <a:schemeClr val="bg1"/>
        </a:solidFill>
        <a:ln w="38100"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NZ" sz="1100" b="1" baseline="0"/>
            <a:t>Updated quarterly finance report guidance - updated April 2022</a:t>
          </a:r>
        </a:p>
        <a:p>
          <a:r>
            <a:rPr lang="en-NZ" sz="1100" b="0" baseline="0"/>
            <a:t>This is a simplified and refined version of the previous finance report. The biggest changes being: </a:t>
          </a:r>
        </a:p>
        <a:p>
          <a:r>
            <a:rPr lang="en-NZ" sz="1100" b="0" baseline="0"/>
            <a:t>1. The addition of total DOC JFN funding received to date, a space to select the date for current reporting period, a formula to calculate funding surplus/deficit and the percentage under / over spent.</a:t>
          </a:r>
        </a:p>
        <a:p>
          <a:r>
            <a:rPr lang="en-NZ" sz="1100" b="0" baseline="0"/>
            <a:t>2. The removal of the next quarter monthly breakdown and any co-funding elements</a:t>
          </a:r>
        </a:p>
        <a:p>
          <a:r>
            <a:rPr lang="en-NZ" sz="1100" b="0" baseline="0"/>
            <a:t>3. Please attach all previously completed quarterly finance reports as a tab below and title them with what reporting period they were for (e.g. September, or July to September)</a:t>
          </a:r>
        </a:p>
        <a:p>
          <a:r>
            <a:rPr lang="en-NZ" sz="1100" b="1" i="1" baseline="0">
              <a:solidFill>
                <a:srgbClr val="FF0000"/>
              </a:solidFill>
            </a:rPr>
            <a:t>The finance report is now in 'protected form' - this means any cells that have formulas or do not require any input are locked</a:t>
          </a:r>
        </a:p>
      </xdr:txBody>
    </xdr:sp>
    <xdr:clientData/>
  </xdr:twoCellAnchor>
  <xdr:twoCellAnchor>
    <xdr:from>
      <xdr:col>6</xdr:col>
      <xdr:colOff>3854</xdr:colOff>
      <xdr:row>10</xdr:row>
      <xdr:rowOff>4202</xdr:rowOff>
    </xdr:from>
    <xdr:to>
      <xdr:col>12</xdr:col>
      <xdr:colOff>782176</xdr:colOff>
      <xdr:row>10</xdr:row>
      <xdr:rowOff>193207</xdr:rowOff>
    </xdr:to>
    <xdr:sp macro="" textlink="" fLocksText="0">
      <xdr:nvSpPr>
        <xdr:cNvPr id="15" name="Rectangle 14">
          <a:extLst>
            <a:ext uri="{FF2B5EF4-FFF2-40B4-BE49-F238E27FC236}">
              <a16:creationId xmlns:a16="http://schemas.microsoft.com/office/drawing/2014/main" id="{00000000-0008-0000-0000-00000F000000}"/>
            </a:ext>
          </a:extLst>
        </xdr:cNvPr>
        <xdr:cNvSpPr/>
      </xdr:nvSpPr>
      <xdr:spPr>
        <a:xfrm>
          <a:off x="3829050" y="3181350"/>
          <a:ext cx="9458325" cy="190500"/>
        </a:xfrm>
        <a:prstGeom prst="rect">
          <a:avLst/>
        </a:prstGeom>
        <a:noFill/>
        <a:ln w="38100">
          <a:solidFill>
            <a:schemeClr val="accent2">
              <a:lumMod val="40000"/>
              <a:lumOff val="60000"/>
            </a:schemeClr>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5</xdr:col>
      <xdr:colOff>308846</xdr:colOff>
      <xdr:row>11</xdr:row>
      <xdr:rowOff>10584</xdr:rowOff>
    </xdr:from>
    <xdr:to>
      <xdr:col>13</xdr:col>
      <xdr:colOff>0</xdr:colOff>
      <xdr:row>12</xdr:row>
      <xdr:rowOff>10583</xdr:rowOff>
    </xdr:to>
    <xdr:sp macro="" textlink="" fLocksText="0">
      <xdr:nvSpPr>
        <xdr:cNvPr id="16" name="Rectangle 15">
          <a:extLst>
            <a:ext uri="{FF2B5EF4-FFF2-40B4-BE49-F238E27FC236}">
              <a16:creationId xmlns:a16="http://schemas.microsoft.com/office/drawing/2014/main" id="{00000000-0008-0000-0000-000010000000}"/>
            </a:ext>
          </a:extLst>
        </xdr:cNvPr>
        <xdr:cNvSpPr/>
      </xdr:nvSpPr>
      <xdr:spPr>
        <a:xfrm>
          <a:off x="3781425" y="3390900"/>
          <a:ext cx="9591675" cy="209550"/>
        </a:xfrm>
        <a:prstGeom prst="rect">
          <a:avLst/>
        </a:prstGeom>
        <a:noFill/>
        <a:ln w="38100">
          <a:solidFill>
            <a:srgbClr val="00B0F0"/>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6</xdr:col>
      <xdr:colOff>17707</xdr:colOff>
      <xdr:row>12</xdr:row>
      <xdr:rowOff>181428</xdr:rowOff>
    </xdr:from>
    <xdr:to>
      <xdr:col>12</xdr:col>
      <xdr:colOff>772583</xdr:colOff>
      <xdr:row>14</xdr:row>
      <xdr:rowOff>21167</xdr:rowOff>
    </xdr:to>
    <xdr:sp macro="" textlink="" fLocksText="0">
      <xdr:nvSpPr>
        <xdr:cNvPr id="17" name="Rectangle 16">
          <a:extLst>
            <a:ext uri="{FF2B5EF4-FFF2-40B4-BE49-F238E27FC236}">
              <a16:creationId xmlns:a16="http://schemas.microsoft.com/office/drawing/2014/main" id="{00000000-0008-0000-0000-000011000000}"/>
            </a:ext>
          </a:extLst>
        </xdr:cNvPr>
        <xdr:cNvSpPr/>
      </xdr:nvSpPr>
      <xdr:spPr>
        <a:xfrm>
          <a:off x="3848100" y="3771900"/>
          <a:ext cx="9429750" cy="257175"/>
        </a:xfrm>
        <a:prstGeom prst="rect">
          <a:avLst/>
        </a:prstGeom>
        <a:noFill/>
        <a:ln w="38100">
          <a:solidFill>
            <a:schemeClr val="accent4">
              <a:lumMod val="60000"/>
              <a:lumOff val="40000"/>
            </a:schemeClr>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5</xdr:col>
      <xdr:colOff>307966</xdr:colOff>
      <xdr:row>15</xdr:row>
      <xdr:rowOff>226664</xdr:rowOff>
    </xdr:from>
    <xdr:to>
      <xdr:col>15</xdr:col>
      <xdr:colOff>0</xdr:colOff>
      <xdr:row>18</xdr:row>
      <xdr:rowOff>0</xdr:rowOff>
    </xdr:to>
    <xdr:sp macro="" textlink="" fLocksText="0">
      <xdr:nvSpPr>
        <xdr:cNvPr id="18" name="Rectangle 17">
          <a:extLst>
            <a:ext uri="{FF2B5EF4-FFF2-40B4-BE49-F238E27FC236}">
              <a16:creationId xmlns:a16="http://schemas.microsoft.com/office/drawing/2014/main" id="{00000000-0008-0000-0000-000012000000}"/>
            </a:ext>
          </a:extLst>
        </xdr:cNvPr>
        <xdr:cNvSpPr/>
      </xdr:nvSpPr>
      <xdr:spPr>
        <a:xfrm>
          <a:off x="3781425" y="4448175"/>
          <a:ext cx="11020425" cy="571500"/>
        </a:xfrm>
        <a:prstGeom prst="rect">
          <a:avLst/>
        </a:prstGeom>
        <a:noFill/>
        <a:ln w="38100">
          <a:solidFill>
            <a:srgbClr val="D806EE"/>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14</xdr:col>
      <xdr:colOff>17448</xdr:colOff>
      <xdr:row>18</xdr:row>
      <xdr:rowOff>25954</xdr:rowOff>
    </xdr:from>
    <xdr:to>
      <xdr:col>14</xdr:col>
      <xdr:colOff>1281676</xdr:colOff>
      <xdr:row>51</xdr:row>
      <xdr:rowOff>0</xdr:rowOff>
    </xdr:to>
    <xdr:sp macro="" textlink="" fLocksText="0">
      <xdr:nvSpPr>
        <xdr:cNvPr id="26" name="Rectangle 25">
          <a:extLst>
            <a:ext uri="{FF2B5EF4-FFF2-40B4-BE49-F238E27FC236}">
              <a16:creationId xmlns:a16="http://schemas.microsoft.com/office/drawing/2014/main" id="{00000000-0008-0000-0000-00001A000000}"/>
            </a:ext>
          </a:extLst>
        </xdr:cNvPr>
        <xdr:cNvSpPr/>
      </xdr:nvSpPr>
      <xdr:spPr>
        <a:xfrm>
          <a:off x="13392150" y="5048250"/>
          <a:ext cx="1266825" cy="6896100"/>
        </a:xfrm>
        <a:prstGeom prst="rect">
          <a:avLst/>
        </a:prstGeom>
        <a:noFill/>
        <a:ln w="38100">
          <a:solidFill>
            <a:schemeClr val="accent4"/>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15</xdr:col>
      <xdr:colOff>27928</xdr:colOff>
      <xdr:row>18</xdr:row>
      <xdr:rowOff>0</xdr:rowOff>
    </xdr:from>
    <xdr:to>
      <xdr:col>16</xdr:col>
      <xdr:colOff>29751</xdr:colOff>
      <xdr:row>51</xdr:row>
      <xdr:rowOff>12095</xdr:rowOff>
    </xdr:to>
    <xdr:sp macro="" textlink="" fLocksText="0">
      <xdr:nvSpPr>
        <xdr:cNvPr id="27" name="Rectangle 26">
          <a:extLst>
            <a:ext uri="{FF2B5EF4-FFF2-40B4-BE49-F238E27FC236}">
              <a16:creationId xmlns:a16="http://schemas.microsoft.com/office/drawing/2014/main" id="{00000000-0008-0000-0000-00001B000000}"/>
            </a:ext>
          </a:extLst>
        </xdr:cNvPr>
        <xdr:cNvSpPr/>
      </xdr:nvSpPr>
      <xdr:spPr>
        <a:xfrm>
          <a:off x="14830425" y="5019675"/>
          <a:ext cx="1428750" cy="6934200"/>
        </a:xfrm>
        <a:prstGeom prst="rect">
          <a:avLst/>
        </a:prstGeom>
        <a:noFill/>
        <a:ln w="38100">
          <a:solidFill>
            <a:schemeClr val="accent1"/>
          </a:solidFill>
        </a:ln>
      </xdr:spPr>
      <xdr:style>
        <a:lnRef idx="0">
          <a:srgbClr val="000000"/>
        </a:lnRef>
        <a:fillRef idx="0">
          <a:srgbClr val="000000"/>
        </a:fillRef>
        <a:effectRef idx="0">
          <a:srgbClr val="000000"/>
        </a:effectRef>
        <a:fontRef idx="minor">
          <a:schemeClr val="accent5"/>
        </a:fontRef>
      </xdr:style>
      <xdr:txBody>
        <a:bodyPr vertOverflow="clip" horzOverflow="clip" anchor="t"/>
        <a:lstStyle/>
        <a:p>
          <a:pPr algn="l"/>
          <a:endParaRPr lang="en-NZ" sz="1100"/>
        </a:p>
      </xdr:txBody>
    </xdr:sp>
    <xdr:clientData/>
  </xdr:twoCellAnchor>
  <xdr:twoCellAnchor>
    <xdr:from>
      <xdr:col>17</xdr:col>
      <xdr:colOff>16303</xdr:colOff>
      <xdr:row>18</xdr:row>
      <xdr:rowOff>12095</xdr:rowOff>
    </xdr:from>
    <xdr:to>
      <xdr:col>18</xdr:col>
      <xdr:colOff>18126</xdr:colOff>
      <xdr:row>51</xdr:row>
      <xdr:rowOff>0</xdr:rowOff>
    </xdr:to>
    <xdr:sp macro="" textlink="" fLocksText="0">
      <xdr:nvSpPr>
        <xdr:cNvPr id="28" name="Rectangle 27">
          <a:extLst>
            <a:ext uri="{FF2B5EF4-FFF2-40B4-BE49-F238E27FC236}">
              <a16:creationId xmlns:a16="http://schemas.microsoft.com/office/drawing/2014/main" id="{00000000-0008-0000-0000-00001C000000}"/>
            </a:ext>
          </a:extLst>
        </xdr:cNvPr>
        <xdr:cNvSpPr/>
      </xdr:nvSpPr>
      <xdr:spPr>
        <a:xfrm>
          <a:off x="16602075" y="5029200"/>
          <a:ext cx="1428750" cy="6915150"/>
        </a:xfrm>
        <a:prstGeom prst="rect">
          <a:avLst/>
        </a:prstGeom>
        <a:noFill/>
        <a:ln w="38100">
          <a:solidFill>
            <a:srgbClr val="00B050"/>
          </a:solidFill>
        </a:ln>
      </xdr:spPr>
      <xdr:style>
        <a:lnRef idx="0">
          <a:srgbClr val="000000"/>
        </a:lnRef>
        <a:fillRef idx="0">
          <a:srgbClr val="000000"/>
        </a:fillRef>
        <a:effectRef idx="0">
          <a:srgbClr val="000000"/>
        </a:effectRef>
        <a:fontRef idx="minor">
          <a:schemeClr val="accent5"/>
        </a:fontRef>
      </xdr:style>
      <xdr:txBody>
        <a:bodyPr vertOverflow="clip" horzOverflow="clip" anchor="t"/>
        <a:lstStyle/>
        <a:p>
          <a:pPr algn="l"/>
          <a:endParaRPr lang="en-NZ" sz="1100"/>
        </a:p>
      </xdr:txBody>
    </xdr:sp>
    <xdr:clientData/>
  </xdr:twoCellAnchor>
  <xdr:twoCellAnchor>
    <xdr:from>
      <xdr:col>18</xdr:col>
      <xdr:colOff>40639</xdr:colOff>
      <xdr:row>18</xdr:row>
      <xdr:rowOff>0</xdr:rowOff>
    </xdr:from>
    <xdr:to>
      <xdr:col>19</xdr:col>
      <xdr:colOff>23609</xdr:colOff>
      <xdr:row>51</xdr:row>
      <xdr:rowOff>0</xdr:rowOff>
    </xdr:to>
    <xdr:sp macro="" textlink="" fLocksText="0">
      <xdr:nvSpPr>
        <xdr:cNvPr id="29" name="Rectangle 28">
          <a:extLst>
            <a:ext uri="{FF2B5EF4-FFF2-40B4-BE49-F238E27FC236}">
              <a16:creationId xmlns:a16="http://schemas.microsoft.com/office/drawing/2014/main" id="{00000000-0008-0000-0000-00001D000000}"/>
            </a:ext>
          </a:extLst>
        </xdr:cNvPr>
        <xdr:cNvSpPr/>
      </xdr:nvSpPr>
      <xdr:spPr>
        <a:xfrm>
          <a:off x="18049875" y="5019675"/>
          <a:ext cx="1438275" cy="6924675"/>
        </a:xfrm>
        <a:prstGeom prst="rect">
          <a:avLst/>
        </a:prstGeom>
        <a:noFill/>
        <a:ln w="38100">
          <a:solidFill>
            <a:srgbClr val="FFFF00"/>
          </a:solidFill>
        </a:ln>
      </xdr:spPr>
      <xdr:style>
        <a:lnRef idx="0">
          <a:srgbClr val="000000"/>
        </a:lnRef>
        <a:fillRef idx="0">
          <a:srgbClr val="000000"/>
        </a:fillRef>
        <a:effectRef idx="0">
          <a:srgbClr val="000000"/>
        </a:effectRef>
        <a:fontRef idx="minor">
          <a:schemeClr val="accent5"/>
        </a:fontRef>
      </xdr:style>
      <xdr:txBody>
        <a:bodyPr vertOverflow="clip" horzOverflow="clip" anchor="t"/>
        <a:lstStyle/>
        <a:p>
          <a:pPr algn="l"/>
          <a:endParaRPr lang="en-NZ" sz="1100"/>
        </a:p>
      </xdr:txBody>
    </xdr:sp>
    <xdr:clientData/>
  </xdr:twoCellAnchor>
  <xdr:twoCellAnchor>
    <xdr:from>
      <xdr:col>20</xdr:col>
      <xdr:colOff>12177</xdr:colOff>
      <xdr:row>18</xdr:row>
      <xdr:rowOff>12096</xdr:rowOff>
    </xdr:from>
    <xdr:to>
      <xdr:col>21</xdr:col>
      <xdr:colOff>16576</xdr:colOff>
      <xdr:row>50</xdr:row>
      <xdr:rowOff>423333</xdr:rowOff>
    </xdr:to>
    <xdr:sp macro="" textlink="" fLocksText="0">
      <xdr:nvSpPr>
        <xdr:cNvPr id="30" name="Rectangle 29">
          <a:extLst>
            <a:ext uri="{FF2B5EF4-FFF2-40B4-BE49-F238E27FC236}">
              <a16:creationId xmlns:a16="http://schemas.microsoft.com/office/drawing/2014/main" id="{00000000-0008-0000-0000-00001E000000}"/>
            </a:ext>
          </a:extLst>
        </xdr:cNvPr>
        <xdr:cNvSpPr/>
      </xdr:nvSpPr>
      <xdr:spPr>
        <a:xfrm>
          <a:off x="19812000" y="5029200"/>
          <a:ext cx="1914525" cy="6905625"/>
        </a:xfrm>
        <a:prstGeom prst="rect">
          <a:avLst/>
        </a:prstGeom>
        <a:noFill/>
        <a:ln w="38100">
          <a:solidFill>
            <a:srgbClr val="CC99FF"/>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21</xdr:col>
      <xdr:colOff>336964</xdr:colOff>
      <xdr:row>18</xdr:row>
      <xdr:rowOff>12096</xdr:rowOff>
    </xdr:from>
    <xdr:to>
      <xdr:col>23</xdr:col>
      <xdr:colOff>24191</xdr:colOff>
      <xdr:row>50</xdr:row>
      <xdr:rowOff>423333</xdr:rowOff>
    </xdr:to>
    <xdr:sp macro="" textlink="" fLocksText="0">
      <xdr:nvSpPr>
        <xdr:cNvPr id="31" name="Rectangle 30">
          <a:extLst>
            <a:ext uri="{FF2B5EF4-FFF2-40B4-BE49-F238E27FC236}">
              <a16:creationId xmlns:a16="http://schemas.microsoft.com/office/drawing/2014/main" id="{00000000-0008-0000-0000-00001F000000}"/>
            </a:ext>
          </a:extLst>
        </xdr:cNvPr>
        <xdr:cNvSpPr/>
      </xdr:nvSpPr>
      <xdr:spPr>
        <a:xfrm>
          <a:off x="22040850" y="5029200"/>
          <a:ext cx="1962150" cy="6905625"/>
        </a:xfrm>
        <a:prstGeom prst="rect">
          <a:avLst/>
        </a:prstGeom>
        <a:noFill/>
        <a:ln w="38100">
          <a:solidFill>
            <a:srgbClr val="66FFFF"/>
          </a:solidFill>
        </a:ln>
      </xdr:spPr>
      <xdr:style>
        <a:lnRef idx="2">
          <a:schemeClr val="accent4"/>
        </a:lnRef>
        <a:fillRef idx="1">
          <a:schemeClr val="bg1"/>
        </a:fillRef>
        <a:effectRef idx="0">
          <a:schemeClr val="accent4"/>
        </a:effectRef>
        <a:fontRef idx="minor">
          <a:schemeClr val="tx1"/>
        </a:fontRef>
      </xdr:style>
      <xdr:txBody>
        <a:bodyPr vertOverflow="clip" horzOverflow="clip" anchor="t"/>
        <a:lstStyle/>
        <a:p>
          <a:pPr algn="l"/>
          <a:endParaRPr lang="en-NZ" sz="1100"/>
        </a:p>
      </xdr:txBody>
    </xdr:sp>
    <xdr:clientData/>
  </xdr:twoCellAnchor>
  <xdr:twoCellAnchor>
    <xdr:from>
      <xdr:col>0</xdr:col>
      <xdr:colOff>169333</xdr:colOff>
      <xdr:row>41</xdr:row>
      <xdr:rowOff>285049</xdr:rowOff>
    </xdr:from>
    <xdr:to>
      <xdr:col>5</xdr:col>
      <xdr:colOff>239535</xdr:colOff>
      <xdr:row>48</xdr:row>
      <xdr:rowOff>98734</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71450" y="9667875"/>
          <a:ext cx="3543300" cy="1409700"/>
        </a:xfrm>
        <a:prstGeom prst="rect">
          <a:avLst/>
        </a:prstGeom>
        <a:ln w="38100">
          <a:solidFill>
            <a:srgbClr val="006600"/>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Capital</a:t>
          </a:r>
          <a:r>
            <a:rPr lang="en-NZ" sz="1100" b="1" baseline="0"/>
            <a:t> Expenditure</a:t>
          </a:r>
          <a:r>
            <a:rPr lang="en-NZ" sz="1100" b="1"/>
            <a:t>:</a:t>
          </a:r>
        </a:p>
        <a:p>
          <a:r>
            <a:rPr lang="en-NZ" sz="1100" b="0" baseline="0"/>
            <a:t>See definition in notes.</a:t>
          </a:r>
        </a:p>
        <a:p>
          <a:r>
            <a:rPr lang="en-NZ" sz="1100" b="0" baseline="0">
              <a:solidFill>
                <a:srgbClr val="000000"/>
              </a:solidFill>
            </a:rPr>
            <a:t>Capital spend to be reported in this section. Needs to be an itemised record of assets purchased and cost (E.g. Vehicle, 18x traps etc).</a:t>
          </a:r>
        </a:p>
        <a:p>
          <a:r>
            <a:rPr lang="en-NZ" sz="1100" b="0" baseline="0">
              <a:solidFill>
                <a:srgbClr val="000000"/>
              </a:solidFill>
            </a:rPr>
            <a:t>Budget/planned capital spend to be recorded in </a:t>
          </a:r>
          <a:r>
            <a:rPr lang="en-NZ" sz="1100" b="0" baseline="0"/>
            <a:t>next quarter budget section </a:t>
          </a:r>
          <a:endParaRPr lang="en-NZ" sz="1100" b="0"/>
        </a:p>
      </xdr:txBody>
    </xdr:sp>
    <xdr:clientData/>
  </xdr:twoCellAnchor>
  <xdr:twoCellAnchor>
    <xdr:from>
      <xdr:col>22</xdr:col>
      <xdr:colOff>792428</xdr:colOff>
      <xdr:row>28</xdr:row>
      <xdr:rowOff>110307</xdr:rowOff>
    </xdr:from>
    <xdr:to>
      <xdr:col>26</xdr:col>
      <xdr:colOff>474651</xdr:colOff>
      <xdr:row>38</xdr:row>
      <xdr:rowOff>72031</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2879050" y="7115175"/>
          <a:ext cx="3657600" cy="1771650"/>
        </a:xfrm>
        <a:prstGeom prst="rect">
          <a:avLst/>
        </a:prstGeom>
        <a:ln w="38100">
          <a:solidFill>
            <a:srgbClr val="66FFFF"/>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Total</a:t>
          </a:r>
          <a:r>
            <a:rPr lang="en-NZ" sz="1100" b="1" baseline="0"/>
            <a:t> Project Budget:</a:t>
          </a:r>
          <a:endParaRPr lang="en-NZ" sz="1100" b="1"/>
        </a:p>
        <a:p>
          <a:r>
            <a:rPr lang="en-NZ" sz="1100" b="0" baseline="0">
              <a:solidFill>
                <a:srgbClr val="000000"/>
              </a:solidFill>
            </a:rPr>
            <a:t>Budget/Planned from commencement date of the project to the end date of the project.</a:t>
          </a:r>
        </a:p>
        <a:p>
          <a:r>
            <a:rPr lang="en-NZ" sz="1100" b="0" baseline="0">
              <a:solidFill>
                <a:srgbClr val="000000"/>
              </a:solidFill>
            </a:rPr>
            <a:t>This can be subject to change. </a:t>
          </a:r>
        </a:p>
        <a:p>
          <a:r>
            <a:rPr lang="en-NZ" sz="1100" b="1" i="1" baseline="0">
              <a:solidFill>
                <a:srgbClr val="FF0000"/>
              </a:solidFill>
              <a:latin typeface="+mn-lt"/>
              <a:ea typeface="+mn-ea"/>
              <a:cs typeface="+mn-cs"/>
            </a:rPr>
            <a:t>Please provide commentary on any significant changes over the lifetime of the project.</a:t>
          </a:r>
        </a:p>
        <a:p>
          <a:r>
            <a:rPr lang="en-NZ" sz="1100" b="1" i="1" baseline="0">
              <a:solidFill>
                <a:srgbClr val="FF0000"/>
              </a:solidFill>
              <a:latin typeface="+mn-lt"/>
              <a:ea typeface="+mn-ea"/>
              <a:cs typeface="+mn-cs"/>
            </a:rPr>
            <a:t>These figures should only be Department of Conservation Jobs for Nature funding, no co-funding should be included. </a:t>
          </a:r>
          <a:endParaRPr lang="en-NZ" sz="1100" b="0">
            <a:solidFill>
              <a:srgbClr val="FF0000"/>
            </a:solidFill>
          </a:endParaRPr>
        </a:p>
      </xdr:txBody>
    </xdr:sp>
    <xdr:clientData/>
  </xdr:twoCellAnchor>
  <xdr:twoCellAnchor>
    <xdr:from>
      <xdr:col>20</xdr:col>
      <xdr:colOff>196840</xdr:colOff>
      <xdr:row>22</xdr:row>
      <xdr:rowOff>154539</xdr:rowOff>
    </xdr:from>
    <xdr:to>
      <xdr:col>22</xdr:col>
      <xdr:colOff>1425923</xdr:colOff>
      <xdr:row>25</xdr:row>
      <xdr:rowOff>172369</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0002500" y="6067425"/>
          <a:ext cx="3514725" cy="561975"/>
        </a:xfrm>
        <a:prstGeom prst="rect">
          <a:avLst/>
        </a:prstGeom>
        <a:ln w="38100">
          <a:solidFill>
            <a:srgbClr val="CC99FF"/>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Next Quarter Budget:</a:t>
          </a:r>
        </a:p>
        <a:p>
          <a:r>
            <a:rPr lang="en-NZ" sz="1100" b="0" baseline="0">
              <a:solidFill>
                <a:srgbClr val="000000"/>
              </a:solidFill>
            </a:rPr>
            <a:t>Budget/Planned spend for the next reporting quarter.</a:t>
          </a:r>
          <a:endParaRPr lang="en-NZ" sz="1100" b="0">
            <a:solidFill>
              <a:srgbClr val="000000"/>
            </a:solidFill>
          </a:endParaRPr>
        </a:p>
      </xdr:txBody>
    </xdr:sp>
    <xdr:clientData/>
  </xdr:twoCellAnchor>
  <xdr:twoCellAnchor>
    <xdr:from>
      <xdr:col>4</xdr:col>
      <xdr:colOff>471859</xdr:colOff>
      <xdr:row>7</xdr:row>
      <xdr:rowOff>59564</xdr:rowOff>
    </xdr:from>
    <xdr:to>
      <xdr:col>6</xdr:col>
      <xdr:colOff>3854</xdr:colOff>
      <xdr:row>10</xdr:row>
      <xdr:rowOff>98705</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3257550" y="2619375"/>
          <a:ext cx="571500" cy="657225"/>
        </a:xfrm>
        <a:prstGeom prst="straightConnector1">
          <a:avLst/>
        </a:prstGeom>
        <a:ln>
          <a:solidFill>
            <a:schemeClr val="accent2">
              <a:lumMod val="40000"/>
              <a:lumOff val="60000"/>
            </a:schemeClr>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468395</xdr:colOff>
      <xdr:row>10</xdr:row>
      <xdr:rowOff>184999</xdr:rowOff>
    </xdr:from>
    <xdr:to>
      <xdr:col>5</xdr:col>
      <xdr:colOff>308846</xdr:colOff>
      <xdr:row>11</xdr:row>
      <xdr:rowOff>113393</xdr:rowOff>
    </xdr:to>
    <xdr:cxnSp macro="">
      <xdr:nvCxnSpPr>
        <xdr:cNvPr id="34" name="Straight Arrow Connector 33">
          <a:extLst>
            <a:ext uri="{FF2B5EF4-FFF2-40B4-BE49-F238E27FC236}">
              <a16:creationId xmlns:a16="http://schemas.microsoft.com/office/drawing/2014/main" id="{00000000-0008-0000-0000-000022000000}"/>
            </a:ext>
          </a:extLst>
        </xdr:cNvPr>
        <xdr:cNvCxnSpPr/>
      </xdr:nvCxnSpPr>
      <xdr:spPr>
        <a:xfrm>
          <a:off x="3248025" y="3362325"/>
          <a:ext cx="533400" cy="133350"/>
        </a:xfrm>
        <a:prstGeom prst="straightConnector1">
          <a:avLst/>
        </a:prstGeom>
        <a:ln>
          <a:solidFill>
            <a:srgbClr val="00B0F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436107</xdr:colOff>
      <xdr:row>13</xdr:row>
      <xdr:rowOff>101298</xdr:rowOff>
    </xdr:from>
    <xdr:to>
      <xdr:col>6</xdr:col>
      <xdr:colOff>17707</xdr:colOff>
      <xdr:row>15</xdr:row>
      <xdr:rowOff>95136</xdr:rowOff>
    </xdr:to>
    <xdr:cxnSp macro="">
      <xdr:nvCxnSpPr>
        <xdr:cNvPr id="35" name="Straight Arrow Connector 34">
          <a:extLst>
            <a:ext uri="{FF2B5EF4-FFF2-40B4-BE49-F238E27FC236}">
              <a16:creationId xmlns:a16="http://schemas.microsoft.com/office/drawing/2014/main" id="{00000000-0008-0000-0000-000023000000}"/>
            </a:ext>
          </a:extLst>
        </xdr:cNvPr>
        <xdr:cNvCxnSpPr/>
      </xdr:nvCxnSpPr>
      <xdr:spPr>
        <a:xfrm flipV="1">
          <a:off x="3219450" y="3905250"/>
          <a:ext cx="628650" cy="409575"/>
        </a:xfrm>
        <a:prstGeom prst="straightConnector1">
          <a:avLst/>
        </a:prstGeom>
        <a:ln>
          <a:solidFill>
            <a:schemeClr val="accent4">
              <a:lumMod val="60000"/>
              <a:lumOff val="40000"/>
            </a:schemeClr>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423984</xdr:colOff>
      <xdr:row>16</xdr:row>
      <xdr:rowOff>276618</xdr:rowOff>
    </xdr:from>
    <xdr:to>
      <xdr:col>5</xdr:col>
      <xdr:colOff>307966</xdr:colOff>
      <xdr:row>19</xdr:row>
      <xdr:rowOff>14452</xdr:rowOff>
    </xdr:to>
    <xdr:cxnSp macro="">
      <xdr:nvCxnSpPr>
        <xdr:cNvPr id="36" name="Straight Arrow Connector 35">
          <a:extLst>
            <a:ext uri="{FF2B5EF4-FFF2-40B4-BE49-F238E27FC236}">
              <a16:creationId xmlns:a16="http://schemas.microsoft.com/office/drawing/2014/main" id="{00000000-0008-0000-0000-000024000000}"/>
            </a:ext>
          </a:extLst>
        </xdr:cNvPr>
        <xdr:cNvCxnSpPr/>
      </xdr:nvCxnSpPr>
      <xdr:spPr>
        <a:xfrm flipV="1">
          <a:off x="3209925" y="4724400"/>
          <a:ext cx="571500" cy="742950"/>
        </a:xfrm>
        <a:prstGeom prst="straightConnector1">
          <a:avLst/>
        </a:prstGeom>
        <a:ln>
          <a:solidFill>
            <a:srgbClr val="D806EE"/>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423335</xdr:colOff>
      <xdr:row>54</xdr:row>
      <xdr:rowOff>1537</xdr:rowOff>
    </xdr:from>
    <xdr:to>
      <xdr:col>12</xdr:col>
      <xdr:colOff>394888</xdr:colOff>
      <xdr:row>62</xdr:row>
      <xdr:rowOff>25830</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8677275" y="12725400"/>
          <a:ext cx="4219575" cy="1552575"/>
        </a:xfrm>
        <a:prstGeom prst="rect">
          <a:avLst/>
        </a:prstGeom>
        <a:ln w="38100">
          <a:solidFill>
            <a:schemeClr val="accent4"/>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Quarterly</a:t>
          </a:r>
          <a:r>
            <a:rPr lang="en-NZ" sz="1100" b="1" baseline="0"/>
            <a:t> Actual: </a:t>
          </a:r>
        </a:p>
        <a:p>
          <a:r>
            <a:rPr lang="en-NZ" sz="1100" b="0" baseline="0"/>
            <a:t>Spend from the start of the reporting quarter to the end of the reporting quarter</a:t>
          </a:r>
        </a:p>
        <a:p>
          <a:r>
            <a:rPr lang="en-NZ" sz="1100" b="0" baseline="0"/>
            <a:t>(e.g. March Quarter- spend during January to March) </a:t>
          </a:r>
        </a:p>
        <a:p>
          <a:r>
            <a:rPr lang="en-NZ" sz="1100" b="1" i="1" baseline="0">
              <a:solidFill>
                <a:srgbClr val="FF0000"/>
              </a:solidFill>
              <a:latin typeface="+mn-lt"/>
              <a:ea typeface="+mn-ea"/>
              <a:cs typeface="+mn-cs"/>
            </a:rPr>
            <a:t>Please provide commentary above on any significant difference from budget. </a:t>
          </a:r>
          <a:endParaRPr lang="en-NZ" sz="1100" b="1" i="1">
            <a:solidFill>
              <a:srgbClr val="FF0000"/>
            </a:solidFill>
          </a:endParaRPr>
        </a:p>
      </xdr:txBody>
    </xdr:sp>
    <xdr:clientData/>
  </xdr:twoCellAnchor>
  <xdr:twoCellAnchor>
    <xdr:from>
      <xdr:col>11</xdr:col>
      <xdr:colOff>2320570</xdr:colOff>
      <xdr:row>51</xdr:row>
      <xdr:rowOff>0</xdr:rowOff>
    </xdr:from>
    <xdr:to>
      <xdr:col>14</xdr:col>
      <xdr:colOff>649562</xdr:colOff>
      <xdr:row>54</xdr:row>
      <xdr:rowOff>1537</xdr:rowOff>
    </xdr:to>
    <xdr:cxnSp macro="">
      <xdr:nvCxnSpPr>
        <xdr:cNvPr id="46" name="Straight Arrow Connector 45">
          <a:extLst>
            <a:ext uri="{FF2B5EF4-FFF2-40B4-BE49-F238E27FC236}">
              <a16:creationId xmlns:a16="http://schemas.microsoft.com/office/drawing/2014/main" id="{00000000-0008-0000-0000-00002E000000}"/>
            </a:ext>
          </a:extLst>
        </xdr:cNvPr>
        <xdr:cNvCxnSpPr/>
      </xdr:nvCxnSpPr>
      <xdr:spPr>
        <a:xfrm flipH="1">
          <a:off x="10582275" y="11944350"/>
          <a:ext cx="3438525" cy="781050"/>
        </a:xfrm>
        <a:prstGeom prst="straightConnector1">
          <a:avLst/>
        </a:prstGeom>
        <a:ln w="57150">
          <a:solidFill>
            <a:schemeClr val="accent4"/>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12</xdr:col>
      <xdr:colOff>583326</xdr:colOff>
      <xdr:row>53</xdr:row>
      <xdr:rowOff>179207</xdr:rowOff>
    </xdr:from>
    <xdr:to>
      <xdr:col>15</xdr:col>
      <xdr:colOff>1227469</xdr:colOff>
      <xdr:row>62</xdr:row>
      <xdr:rowOff>116236</xdr:rowOff>
    </xdr:to>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13087350" y="12715875"/>
          <a:ext cx="2943225" cy="1647825"/>
        </a:xfrm>
        <a:prstGeom prst="rect">
          <a:avLst/>
        </a:prstGeom>
        <a:ln w="38100">
          <a:solidFill>
            <a:schemeClr val="accent1"/>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Quarterly</a:t>
          </a:r>
          <a:r>
            <a:rPr lang="en-NZ" sz="1100" b="1" baseline="0"/>
            <a:t> Budget:</a:t>
          </a:r>
        </a:p>
        <a:p>
          <a:r>
            <a:rPr lang="en-NZ" sz="1100" b="0" baseline="0">
              <a:solidFill>
                <a:srgbClr val="000000"/>
              </a:solidFill>
            </a:rPr>
            <a:t>Planned spend from the start of the quarter to the end of the quarter. Should align with</a:t>
          </a:r>
          <a:r>
            <a:rPr lang="en-NZ" sz="1100" b="0" baseline="0">
              <a:solidFill>
                <a:srgbClr val="000000"/>
              </a:solidFill>
              <a:latin typeface="+mn-lt"/>
              <a:ea typeface="+mn-ea"/>
              <a:cs typeface="+mn-cs"/>
            </a:rPr>
            <a:t> the 'Next Quarter Budget' provided in the last finance report. </a:t>
          </a:r>
        </a:p>
        <a:p>
          <a:r>
            <a:rPr lang="en-NZ" sz="1100" b="1" i="1" baseline="0">
              <a:solidFill>
                <a:srgbClr val="FF0000"/>
              </a:solidFill>
              <a:latin typeface="+mn-lt"/>
              <a:ea typeface="+mn-ea"/>
              <a:cs typeface="+mn-cs"/>
            </a:rPr>
            <a:t>Please provide commentary on any significant changes.</a:t>
          </a:r>
          <a:endParaRPr lang="en-NZ" sz="1100" b="1" i="1">
            <a:solidFill>
              <a:srgbClr val="FF0000"/>
            </a:solidFill>
          </a:endParaRPr>
        </a:p>
      </xdr:txBody>
    </xdr:sp>
    <xdr:clientData/>
  </xdr:twoCellAnchor>
  <xdr:twoCellAnchor>
    <xdr:from>
      <xdr:col>14</xdr:col>
      <xdr:colOff>1150788</xdr:colOff>
      <xdr:row>51</xdr:row>
      <xdr:rowOff>12095</xdr:rowOff>
    </xdr:from>
    <xdr:to>
      <xdr:col>15</xdr:col>
      <xdr:colOff>668145</xdr:colOff>
      <xdr:row>53</xdr:row>
      <xdr:rowOff>179207</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flipH="1">
          <a:off x="14525625" y="11953875"/>
          <a:ext cx="942975" cy="762000"/>
        </a:xfrm>
        <a:prstGeom prst="straightConnector1">
          <a:avLst/>
        </a:prstGeom>
        <a:ln w="57150">
          <a:solidFill>
            <a:schemeClr val="accent1"/>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16</xdr:col>
      <xdr:colOff>265003</xdr:colOff>
      <xdr:row>54</xdr:row>
      <xdr:rowOff>5825</xdr:rowOff>
    </xdr:from>
    <xdr:to>
      <xdr:col>18</xdr:col>
      <xdr:colOff>834056</xdr:colOff>
      <xdr:row>62</xdr:row>
      <xdr:rowOff>90405</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6497300" y="12734925"/>
          <a:ext cx="2352675" cy="1600200"/>
        </a:xfrm>
        <a:prstGeom prst="rect">
          <a:avLst/>
        </a:prstGeom>
        <a:ln w="38100">
          <a:solidFill>
            <a:srgbClr val="00B050"/>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Life to Date</a:t>
          </a:r>
          <a:r>
            <a:rPr lang="en-NZ" sz="1100" b="1" baseline="0"/>
            <a:t> Actuals:</a:t>
          </a:r>
          <a:endParaRPr lang="en-NZ" sz="1100" b="0" baseline="0"/>
        </a:p>
        <a:p>
          <a:r>
            <a:rPr lang="en-NZ" sz="1100" b="0" baseline="0">
              <a:solidFill>
                <a:srgbClr val="000000"/>
              </a:solidFill>
            </a:rPr>
            <a:t>Spend from the commencement date of the project to end of current quarter. </a:t>
          </a:r>
        </a:p>
        <a:p>
          <a:pPr marL="0" marR="0" lvl="0" indent="0" defTabSz="914400" eaLnBrk="1" fontAlgn="auto" latinLnBrk="0" hangingPunct="1">
            <a:lnSpc>
              <a:spcPct val="100000"/>
            </a:lnSpc>
            <a:spcBef>
              <a:spcPts val="0"/>
            </a:spcBef>
            <a:spcAft>
              <a:spcPts val="0"/>
            </a:spcAft>
            <a:buClrTx/>
            <a:buSzTx/>
            <a:buFontTx/>
            <a:buNone/>
          </a:pPr>
          <a:r>
            <a:rPr lang="en-NZ" sz="1100" b="1" i="1" baseline="0">
              <a:solidFill>
                <a:srgbClr val="FF0000"/>
              </a:solidFill>
              <a:latin typeface="+mn-lt"/>
              <a:ea typeface="+mn-ea"/>
              <a:cs typeface="+mn-cs"/>
            </a:rPr>
            <a:t>Please provide commentary above on any significant difference from budget. </a:t>
          </a:r>
          <a:endParaRPr lang="en-NZ">
            <a:solidFill>
              <a:srgbClr val="FF0000"/>
            </a:solidFill>
          </a:endParaRPr>
        </a:p>
        <a:p>
          <a:endParaRPr lang="en-NZ" sz="1100" b="0" baseline="0">
            <a:solidFill>
              <a:srgbClr val="000000"/>
            </a:solidFill>
          </a:endParaRPr>
        </a:p>
      </xdr:txBody>
    </xdr:sp>
    <xdr:clientData/>
  </xdr:twoCellAnchor>
  <xdr:twoCellAnchor>
    <xdr:from>
      <xdr:col>17</xdr:col>
      <xdr:colOff>656520</xdr:colOff>
      <xdr:row>50</xdr:row>
      <xdr:rowOff>439118</xdr:rowOff>
    </xdr:from>
    <xdr:to>
      <xdr:col>17</xdr:col>
      <xdr:colOff>1033852</xdr:colOff>
      <xdr:row>54</xdr:row>
      <xdr:rowOff>5825</xdr:rowOff>
    </xdr:to>
    <xdr:cxnSp macro="">
      <xdr:nvCxnSpPr>
        <xdr:cNvPr id="50" name="Straight Arrow Connector 49">
          <a:extLst>
            <a:ext uri="{FF2B5EF4-FFF2-40B4-BE49-F238E27FC236}">
              <a16:creationId xmlns:a16="http://schemas.microsoft.com/office/drawing/2014/main" id="{00000000-0008-0000-0000-000032000000}"/>
            </a:ext>
          </a:extLst>
        </xdr:cNvPr>
        <xdr:cNvCxnSpPr/>
      </xdr:nvCxnSpPr>
      <xdr:spPr>
        <a:xfrm>
          <a:off x="17240250" y="11944350"/>
          <a:ext cx="381000" cy="790575"/>
        </a:xfrm>
        <a:prstGeom prst="straightConnector1">
          <a:avLst/>
        </a:prstGeom>
        <a:ln w="57150">
          <a:solidFill>
            <a:srgbClr val="00B050"/>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18</xdr:col>
      <xdr:colOff>1042992</xdr:colOff>
      <xdr:row>54</xdr:row>
      <xdr:rowOff>399</xdr:rowOff>
    </xdr:from>
    <xdr:to>
      <xdr:col>21</xdr:col>
      <xdr:colOff>273739</xdr:colOff>
      <xdr:row>62</xdr:row>
      <xdr:rowOff>142067</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9059525" y="12725400"/>
          <a:ext cx="2924175" cy="1666875"/>
        </a:xfrm>
        <a:prstGeom prst="rect">
          <a:avLst/>
        </a:prstGeom>
        <a:ln w="38100">
          <a:solidFill>
            <a:srgbClr val="FFFF00"/>
          </a:solidFill>
        </a:ln>
      </xdr:spPr>
      <xdr:style>
        <a:lnRef idx="2">
          <a:schemeClr val="accent4"/>
        </a:lnRef>
        <a:fillRef idx="1">
          <a:schemeClr val="bg1"/>
        </a:fillRef>
        <a:effectRef idx="0">
          <a:schemeClr val="accent4"/>
        </a:effectRef>
        <a:fontRef idx="minor">
          <a:schemeClr val="tx1"/>
        </a:fontRef>
      </xdr:style>
      <xdr:txBody>
        <a:bodyPr vertOverflow="clip" horzOverflow="clip" wrap="square" anchor="t"/>
        <a:lstStyle/>
        <a:p>
          <a:r>
            <a:rPr lang="en-NZ" sz="1100" b="1"/>
            <a:t>Life to Date Budget:</a:t>
          </a:r>
          <a:r>
            <a:rPr lang="en-NZ" sz="1100" b="1" baseline="0"/>
            <a:t> </a:t>
          </a:r>
        </a:p>
        <a:p>
          <a:r>
            <a:rPr lang="en-NZ" sz="1100" b="0" baseline="0">
              <a:solidFill>
                <a:srgbClr val="000000"/>
              </a:solidFill>
              <a:latin typeface="+mn-lt"/>
              <a:ea typeface="+mn-ea"/>
              <a:cs typeface="+mn-cs"/>
            </a:rPr>
            <a:t>Budget/planned spend from the commencement date of the project to end of current quarter. This ties into the budget/planned spend provided in Project Application or total project budget. </a:t>
          </a:r>
          <a:r>
            <a:rPr lang="en-NZ" sz="1100" b="1" i="1" baseline="0">
              <a:solidFill>
                <a:srgbClr val="FF0000"/>
              </a:solidFill>
              <a:latin typeface="+mn-lt"/>
              <a:ea typeface="+mn-ea"/>
              <a:cs typeface="+mn-cs"/>
            </a:rPr>
            <a:t>Please provide commentary on any significant changes.</a:t>
          </a:r>
          <a:endParaRPr lang="en-NZ" b="1" i="1">
            <a:solidFill>
              <a:srgbClr val="FF0000"/>
            </a:solidFill>
          </a:endParaRPr>
        </a:p>
      </xdr:txBody>
    </xdr:sp>
    <xdr:clientData/>
  </xdr:twoCellAnchor>
  <xdr:twoCellAnchor>
    <xdr:from>
      <xdr:col>18</xdr:col>
      <xdr:colOff>684344</xdr:colOff>
      <xdr:row>51</xdr:row>
      <xdr:rowOff>0</xdr:rowOff>
    </xdr:from>
    <xdr:to>
      <xdr:col>20</xdr:col>
      <xdr:colOff>710026</xdr:colOff>
      <xdr:row>54</xdr:row>
      <xdr:rowOff>399</xdr:rowOff>
    </xdr:to>
    <xdr:cxnSp macro="">
      <xdr:nvCxnSpPr>
        <xdr:cNvPr id="52" name="Straight Arrow Connector 51">
          <a:extLst>
            <a:ext uri="{FF2B5EF4-FFF2-40B4-BE49-F238E27FC236}">
              <a16:creationId xmlns:a16="http://schemas.microsoft.com/office/drawing/2014/main" id="{00000000-0008-0000-0000-000034000000}"/>
            </a:ext>
          </a:extLst>
        </xdr:cNvPr>
        <xdr:cNvCxnSpPr/>
      </xdr:nvCxnSpPr>
      <xdr:spPr>
        <a:xfrm>
          <a:off x="18697575" y="11944350"/>
          <a:ext cx="1819275" cy="781050"/>
        </a:xfrm>
        <a:prstGeom prst="straightConnector1">
          <a:avLst/>
        </a:prstGeom>
        <a:ln w="57150">
          <a:solidFill>
            <a:srgbClr val="FFFF00"/>
          </a:solidFill>
          <a:tailEnd type="triangle"/>
        </a:ln>
      </xdr:spPr>
      <xdr:style>
        <a:lnRef idx="1">
          <a:schemeClr val="accent4"/>
        </a:lnRef>
        <a:fillRef idx="0">
          <a:schemeClr val="accent4"/>
        </a:fillRef>
        <a:effectRef idx="0">
          <a:schemeClr val="accent4"/>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647700</xdr:colOff>
      <xdr:row>0</xdr:row>
      <xdr:rowOff>0</xdr:rowOff>
    </xdr:from>
    <xdr:to>
      <xdr:col>13</xdr:col>
      <xdr:colOff>1340805</xdr:colOff>
      <xdr:row>0</xdr:row>
      <xdr:rowOff>1162050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848350" y="0"/>
          <a:ext cx="6677025" cy="1162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400050</xdr:colOff>
      <xdr:row>0</xdr:row>
      <xdr:rowOff>39585</xdr:rowOff>
    </xdr:from>
    <xdr:to>
      <xdr:col>12</xdr:col>
      <xdr:colOff>876299</xdr:colOff>
      <xdr:row>1</xdr:row>
      <xdr:rowOff>491599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401050" y="38100"/>
          <a:ext cx="4552950" cy="85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400050</xdr:colOff>
      <xdr:row>0</xdr:row>
      <xdr:rowOff>39585</xdr:rowOff>
    </xdr:from>
    <xdr:to>
      <xdr:col>12</xdr:col>
      <xdr:colOff>200025</xdr:colOff>
      <xdr:row>1</xdr:row>
      <xdr:rowOff>431801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401050" y="38100"/>
          <a:ext cx="3876675" cy="800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400050</xdr:colOff>
      <xdr:row>0</xdr:row>
      <xdr:rowOff>39584</xdr:rowOff>
    </xdr:from>
    <xdr:to>
      <xdr:col>13</xdr:col>
      <xdr:colOff>695325</xdr:colOff>
      <xdr:row>1</xdr:row>
      <xdr:rowOff>190500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401050" y="38100"/>
          <a:ext cx="5800725" cy="1047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1602254</xdr:colOff>
      <xdr:row>0</xdr:row>
      <xdr:rowOff>39584</xdr:rowOff>
    </xdr:from>
    <xdr:to>
      <xdr:col>12</xdr:col>
      <xdr:colOff>28575</xdr:colOff>
      <xdr:row>1</xdr:row>
      <xdr:rowOff>187347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105650" y="38100"/>
          <a:ext cx="5000625" cy="1047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1602253</xdr:colOff>
      <xdr:row>0</xdr:row>
      <xdr:rowOff>39584</xdr:rowOff>
    </xdr:from>
    <xdr:to>
      <xdr:col>12</xdr:col>
      <xdr:colOff>920861</xdr:colOff>
      <xdr:row>1</xdr:row>
      <xdr:rowOff>99060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105650" y="38100"/>
          <a:ext cx="5886450"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1602253</xdr:colOff>
      <xdr:row>0</xdr:row>
      <xdr:rowOff>39584</xdr:rowOff>
    </xdr:from>
    <xdr:to>
      <xdr:col>12</xdr:col>
      <xdr:colOff>798941</xdr:colOff>
      <xdr:row>1</xdr:row>
      <xdr:rowOff>224726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105650" y="38100"/>
          <a:ext cx="5772150" cy="1076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1602253</xdr:colOff>
      <xdr:row>0</xdr:row>
      <xdr:rowOff>39584</xdr:rowOff>
    </xdr:from>
    <xdr:to>
      <xdr:col>12</xdr:col>
      <xdr:colOff>798941</xdr:colOff>
      <xdr:row>1</xdr:row>
      <xdr:rowOff>213296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7105650" y="38100"/>
          <a:ext cx="5772150"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647700</xdr:colOff>
      <xdr:row>0</xdr:row>
      <xdr:rowOff>0</xdr:rowOff>
    </xdr:from>
    <xdr:to>
      <xdr:col>13</xdr:col>
      <xdr:colOff>1344615</xdr:colOff>
      <xdr:row>0</xdr:row>
      <xdr:rowOff>1181100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848350" y="0"/>
          <a:ext cx="6677025" cy="11811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37361-CE4C-419B-B659-46D9D175FBB7}">
  <sheetPr>
    <pageSetUpPr fitToPage="1"/>
  </sheetPr>
  <dimension ref="F1:W1330"/>
  <sheetViews>
    <sheetView zoomScale="73" zoomScaleNormal="73" workbookViewId="0">
      <selection activeCell="P27" sqref="P27"/>
    </sheetView>
  </sheetViews>
  <sheetFormatPr defaultColWidth="9.1796875" defaultRowHeight="14.5" x14ac:dyDescent="0.35"/>
  <cols>
    <col min="1" max="5" width="9.1796875" style="2"/>
    <col min="6" max="6" width="4.54296875" style="2" customWidth="1"/>
    <col min="7" max="7" width="17.7265625" style="2" customWidth="1"/>
    <col min="8" max="8" width="9.1796875" style="2"/>
    <col min="9" max="9" width="9.1796875" style="2" customWidth="1"/>
    <col min="10" max="10" width="16.81640625" style="2" customWidth="1"/>
    <col min="11" max="11" width="5.26953125" style="2" customWidth="1"/>
    <col min="12" max="12" width="55.7265625" style="2" customWidth="1"/>
    <col min="13" max="13" width="11.453125" style="2" customWidth="1"/>
    <col min="14" max="14" width="2.26953125" style="2" hidden="1" customWidth="1"/>
    <col min="15" max="16" width="18.7265625" style="2" customWidth="1"/>
    <col min="17" max="17" width="4.54296875" style="2" customWidth="1"/>
    <col min="18" max="18" width="18.7265625" style="2" customWidth="1"/>
    <col min="19" max="19" width="19.1796875" style="2" customWidth="1"/>
    <col min="20" max="20" width="4.453125" style="6" customWidth="1"/>
    <col min="21" max="21" width="25" style="2" customWidth="1"/>
    <col min="22" max="22" width="5" style="2" customWidth="1"/>
    <col min="23" max="23" width="24.7265625" style="2" customWidth="1"/>
    <col min="24" max="16384" width="9.1796875" style="2"/>
  </cols>
  <sheetData>
    <row r="1" spans="6:23" x14ac:dyDescent="0.35">
      <c r="T1" s="2"/>
    </row>
    <row r="2" spans="6:23" x14ac:dyDescent="0.35">
      <c r="T2" s="2"/>
    </row>
    <row r="3" spans="6:23" ht="70.900000000000006" customHeight="1" x14ac:dyDescent="0.35">
      <c r="F3" s="5"/>
      <c r="G3" s="5"/>
      <c r="H3" s="5"/>
      <c r="I3" s="5"/>
      <c r="J3" s="5"/>
      <c r="K3" s="5"/>
      <c r="L3" s="5"/>
      <c r="M3" s="5"/>
      <c r="N3" s="5"/>
      <c r="O3" s="5"/>
      <c r="P3" s="5"/>
      <c r="Q3" s="5"/>
      <c r="R3" s="5"/>
      <c r="S3" s="5"/>
      <c r="T3" s="5"/>
      <c r="U3" s="5"/>
      <c r="V3" s="5"/>
      <c r="W3" s="5"/>
    </row>
    <row r="4" spans="6:23" ht="19" thickBot="1" x14ac:dyDescent="0.4">
      <c r="F4" s="1"/>
      <c r="T4" s="2"/>
    </row>
    <row r="5" spans="6:23" ht="49.9" customHeight="1" thickBot="1" x14ac:dyDescent="0.4">
      <c r="G5" s="219" t="s">
        <v>0</v>
      </c>
      <c r="H5" s="220"/>
      <c r="I5" s="220"/>
      <c r="J5" s="220"/>
      <c r="K5" s="220"/>
      <c r="L5" s="220"/>
      <c r="M5" s="111"/>
      <c r="N5" s="95"/>
      <c r="O5" s="113"/>
      <c r="P5" s="221" t="s">
        <v>1</v>
      </c>
      <c r="Q5" s="222"/>
      <c r="R5" s="222"/>
      <c r="S5" s="222"/>
      <c r="T5" s="222"/>
      <c r="U5" s="222"/>
      <c r="V5" s="222"/>
      <c r="W5" s="223"/>
    </row>
    <row r="6" spans="6:23" ht="16" thickBot="1" x14ac:dyDescent="0.4">
      <c r="G6" s="224" t="s">
        <v>2</v>
      </c>
      <c r="H6" s="225"/>
      <c r="I6" s="225"/>
      <c r="J6" s="225"/>
      <c r="K6" s="226"/>
      <c r="L6" s="227"/>
      <c r="M6" s="228"/>
      <c r="N6" s="96"/>
      <c r="O6" s="37"/>
      <c r="P6" s="229" t="s">
        <v>3</v>
      </c>
      <c r="Q6" s="230"/>
      <c r="R6" s="230"/>
      <c r="S6" s="230"/>
      <c r="T6" s="230"/>
      <c r="U6" s="230"/>
      <c r="V6" s="230"/>
      <c r="W6" s="231"/>
    </row>
    <row r="7" spans="6:23" ht="15.5" x14ac:dyDescent="0.35">
      <c r="G7" s="20" t="s">
        <v>4</v>
      </c>
      <c r="H7" s="21"/>
      <c r="I7" s="21"/>
      <c r="J7" s="21"/>
      <c r="K7" s="232"/>
      <c r="L7" s="233"/>
      <c r="M7" s="234"/>
      <c r="N7" s="96"/>
      <c r="O7" s="37"/>
      <c r="P7" s="235"/>
      <c r="Q7" s="236"/>
      <c r="R7" s="236"/>
      <c r="S7" s="236"/>
      <c r="T7" s="236"/>
      <c r="U7" s="236"/>
      <c r="V7" s="236"/>
      <c r="W7" s="237"/>
    </row>
    <row r="8" spans="6:23" ht="16.5" customHeight="1" x14ac:dyDescent="0.35">
      <c r="G8" s="20" t="s">
        <v>5</v>
      </c>
      <c r="H8" s="21"/>
      <c r="I8" s="21"/>
      <c r="J8" s="21"/>
      <c r="K8" s="232"/>
      <c r="L8" s="233"/>
      <c r="M8" s="234"/>
      <c r="N8" s="96"/>
      <c r="O8" s="37"/>
      <c r="P8" s="238"/>
      <c r="Q8" s="239"/>
      <c r="R8" s="239"/>
      <c r="S8" s="239"/>
      <c r="T8" s="239"/>
      <c r="U8" s="239"/>
      <c r="V8" s="239"/>
      <c r="W8" s="240"/>
    </row>
    <row r="9" spans="6:23" ht="16.5" customHeight="1" thickBot="1" x14ac:dyDescent="0.4">
      <c r="G9" s="118" t="s">
        <v>6</v>
      </c>
      <c r="H9" s="119"/>
      <c r="I9" s="119"/>
      <c r="J9" s="119"/>
      <c r="K9" s="244"/>
      <c r="L9" s="245"/>
      <c r="M9" s="246"/>
      <c r="N9" s="96"/>
      <c r="O9" s="37"/>
      <c r="P9" s="238"/>
      <c r="Q9" s="239"/>
      <c r="R9" s="239"/>
      <c r="S9" s="239"/>
      <c r="T9" s="239"/>
      <c r="U9" s="239"/>
      <c r="V9" s="239"/>
      <c r="W9" s="240"/>
    </row>
    <row r="10" spans="6:23" ht="15" thickBot="1" x14ac:dyDescent="0.4">
      <c r="G10" s="31"/>
      <c r="H10" s="32"/>
      <c r="I10" s="32"/>
      <c r="J10" s="32"/>
      <c r="K10" s="32"/>
      <c r="L10" s="38"/>
      <c r="M10" s="32"/>
      <c r="N10" s="33"/>
      <c r="O10" s="37"/>
      <c r="P10" s="238"/>
      <c r="Q10" s="239"/>
      <c r="R10" s="239"/>
      <c r="S10" s="239"/>
      <c r="T10" s="239"/>
      <c r="U10" s="239"/>
      <c r="V10" s="239"/>
      <c r="W10" s="240"/>
    </row>
    <row r="11" spans="6:23" ht="15.5" x14ac:dyDescent="0.35">
      <c r="G11" s="116" t="s">
        <v>7</v>
      </c>
      <c r="H11" s="117"/>
      <c r="I11" s="117"/>
      <c r="J11" s="117"/>
      <c r="K11" s="247"/>
      <c r="L11" s="248"/>
      <c r="M11" s="249"/>
      <c r="N11" s="97"/>
      <c r="O11" s="37"/>
      <c r="P11" s="238"/>
      <c r="Q11" s="239"/>
      <c r="R11" s="239"/>
      <c r="S11" s="239"/>
      <c r="T11" s="239"/>
      <c r="U11" s="239"/>
      <c r="V11" s="239"/>
      <c r="W11" s="240"/>
    </row>
    <row r="12" spans="6:23" ht="16" thickBot="1" x14ac:dyDescent="0.4">
      <c r="G12" s="115" t="s">
        <v>8</v>
      </c>
      <c r="H12" s="23"/>
      <c r="I12" s="23"/>
      <c r="J12" s="23"/>
      <c r="K12" s="250"/>
      <c r="L12" s="251"/>
      <c r="M12" s="252"/>
      <c r="N12" s="97"/>
      <c r="O12" s="37"/>
      <c r="P12" s="238"/>
      <c r="Q12" s="239"/>
      <c r="R12" s="239"/>
      <c r="S12" s="239"/>
      <c r="T12" s="239"/>
      <c r="U12" s="239"/>
      <c r="V12" s="239"/>
      <c r="W12" s="240"/>
    </row>
    <row r="13" spans="6:23" ht="16" thickBot="1" x14ac:dyDescent="0.4">
      <c r="G13" s="40"/>
      <c r="H13" s="38"/>
      <c r="I13" s="38"/>
      <c r="J13" s="38"/>
      <c r="K13" s="41"/>
      <c r="L13" s="41"/>
      <c r="M13" s="109"/>
      <c r="N13" s="97"/>
      <c r="O13" s="37"/>
      <c r="P13" s="238"/>
      <c r="Q13" s="239"/>
      <c r="R13" s="239"/>
      <c r="S13" s="239"/>
      <c r="T13" s="239"/>
      <c r="U13" s="239"/>
      <c r="V13" s="239"/>
      <c r="W13" s="240"/>
    </row>
    <row r="14" spans="6:23" ht="16" thickBot="1" x14ac:dyDescent="0.4">
      <c r="G14" s="94" t="s">
        <v>9</v>
      </c>
      <c r="H14" s="18"/>
      <c r="I14" s="18"/>
      <c r="J14" s="19"/>
      <c r="K14" s="253" t="s">
        <v>10</v>
      </c>
      <c r="L14" s="254"/>
      <c r="M14" s="114" t="s">
        <v>10</v>
      </c>
      <c r="N14" s="97"/>
      <c r="O14" s="37"/>
      <c r="P14" s="238"/>
      <c r="Q14" s="239"/>
      <c r="R14" s="239"/>
      <c r="S14" s="239"/>
      <c r="T14" s="239"/>
      <c r="U14" s="239"/>
      <c r="V14" s="239"/>
      <c r="W14" s="240"/>
    </row>
    <row r="15" spans="6:23" ht="16.5" customHeight="1" x14ac:dyDescent="0.35">
      <c r="G15" s="255"/>
      <c r="H15" s="256"/>
      <c r="I15" s="256"/>
      <c r="J15" s="256"/>
      <c r="K15" s="256"/>
      <c r="L15" s="256"/>
      <c r="M15" s="110"/>
      <c r="N15" s="97"/>
      <c r="O15" s="37"/>
      <c r="P15" s="238"/>
      <c r="Q15" s="239"/>
      <c r="R15" s="239"/>
      <c r="S15" s="239"/>
      <c r="T15" s="239"/>
      <c r="U15" s="239"/>
      <c r="V15" s="239"/>
      <c r="W15" s="240"/>
    </row>
    <row r="16" spans="6:23" ht="18" customHeight="1" thickBot="1" x14ac:dyDescent="0.4">
      <c r="G16" s="257"/>
      <c r="H16" s="258"/>
      <c r="I16" s="258"/>
      <c r="J16" s="258"/>
      <c r="K16" s="258"/>
      <c r="L16" s="258"/>
      <c r="M16" s="93"/>
      <c r="N16" s="92"/>
      <c r="O16" s="98"/>
      <c r="P16" s="241"/>
      <c r="Q16" s="242"/>
      <c r="R16" s="242"/>
      <c r="S16" s="242"/>
      <c r="T16" s="242"/>
      <c r="U16" s="242"/>
      <c r="V16" s="242"/>
      <c r="W16" s="243"/>
    </row>
    <row r="17" spans="6:23" ht="22.5" customHeight="1" x14ac:dyDescent="0.35">
      <c r="G17" s="194" t="s">
        <v>11</v>
      </c>
      <c r="H17" s="195"/>
      <c r="I17" s="195"/>
      <c r="J17" s="196"/>
      <c r="K17" s="197">
        <f>K11-R51</f>
        <v>0</v>
      </c>
      <c r="L17" s="198"/>
      <c r="M17" s="199" t="str">
        <f>IF(K17=0," ",IF(K17&lt;-0.1,"Project is currently overspent (based on DOC funding)","Project is currently underspent (based on DOC funding)"))</f>
        <v xml:space="preserve"> </v>
      </c>
      <c r="N17" s="200"/>
      <c r="O17" s="201"/>
      <c r="P17" s="205" t="s">
        <v>12</v>
      </c>
      <c r="Q17" s="205"/>
      <c r="R17" s="205"/>
      <c r="S17" s="205"/>
      <c r="T17" s="205"/>
      <c r="U17" s="205"/>
      <c r="V17" s="205"/>
      <c r="W17" s="206"/>
    </row>
    <row r="18" spans="6:23" ht="22.5" customHeight="1" thickBot="1" x14ac:dyDescent="0.4">
      <c r="G18" s="209" t="s">
        <v>13</v>
      </c>
      <c r="H18" s="210"/>
      <c r="I18" s="210"/>
      <c r="J18" s="211"/>
      <c r="K18" s="212" t="e">
        <f>K17/K11</f>
        <v>#DIV/0!</v>
      </c>
      <c r="L18" s="213"/>
      <c r="M18" s="202"/>
      <c r="N18" s="203"/>
      <c r="O18" s="204"/>
      <c r="P18" s="207"/>
      <c r="Q18" s="207"/>
      <c r="R18" s="207"/>
      <c r="S18" s="207"/>
      <c r="T18" s="207"/>
      <c r="U18" s="207"/>
      <c r="V18" s="207"/>
      <c r="W18" s="208"/>
    </row>
    <row r="19" spans="6:23" ht="34.15" customHeight="1" thickBot="1" x14ac:dyDescent="0.4">
      <c r="G19" s="190" t="s">
        <v>14</v>
      </c>
      <c r="H19" s="191"/>
      <c r="I19" s="191"/>
      <c r="J19" s="191"/>
      <c r="K19" s="191"/>
      <c r="L19" s="191"/>
      <c r="M19" s="191"/>
      <c r="N19" s="214"/>
      <c r="O19" s="57" t="s">
        <v>15</v>
      </c>
      <c r="P19" s="56" t="s">
        <v>16</v>
      </c>
      <c r="Q19" s="50"/>
      <c r="R19" s="55" t="s">
        <v>17</v>
      </c>
      <c r="S19" s="54" t="s">
        <v>18</v>
      </c>
      <c r="T19" s="3"/>
      <c r="U19" s="53" t="s">
        <v>19</v>
      </c>
      <c r="W19" s="58" t="s">
        <v>20</v>
      </c>
    </row>
    <row r="20" spans="6:23" ht="8.5" customHeight="1" x14ac:dyDescent="0.35">
      <c r="G20" s="70"/>
      <c r="H20" s="22"/>
      <c r="I20" s="22"/>
      <c r="J20" s="22"/>
      <c r="K20" s="22"/>
      <c r="L20" s="71"/>
      <c r="M20" s="71"/>
      <c r="N20" s="99"/>
      <c r="O20" s="107"/>
      <c r="P20" s="71"/>
      <c r="Q20" s="215"/>
      <c r="R20" s="105"/>
      <c r="S20" s="71"/>
      <c r="T20" s="2"/>
      <c r="U20" s="7"/>
      <c r="W20" s="28"/>
    </row>
    <row r="21" spans="6:23" ht="14.5" customHeight="1" x14ac:dyDescent="0.35">
      <c r="G21" s="66" t="s">
        <v>21</v>
      </c>
      <c r="H21" s="67"/>
      <c r="I21" s="67"/>
      <c r="J21" s="67"/>
      <c r="K21" s="67"/>
      <c r="L21" s="68"/>
      <c r="M21" s="112"/>
      <c r="N21" s="7"/>
      <c r="O21" s="108"/>
      <c r="P21" s="103"/>
      <c r="Q21" s="215"/>
      <c r="R21" s="106"/>
      <c r="S21" s="103"/>
      <c r="T21" s="2"/>
      <c r="U21" s="7"/>
      <c r="W21" s="7"/>
    </row>
    <row r="22" spans="6:23" ht="14.5" customHeight="1" x14ac:dyDescent="0.35">
      <c r="G22" s="216" t="s">
        <v>22</v>
      </c>
      <c r="H22" s="217"/>
      <c r="I22" s="217"/>
      <c r="J22" s="217"/>
      <c r="K22" s="217"/>
      <c r="L22" s="218"/>
      <c r="M22" s="45"/>
      <c r="N22" s="7"/>
      <c r="O22" s="101"/>
      <c r="P22" s="102"/>
      <c r="Q22" s="215"/>
      <c r="R22" s="104"/>
      <c r="S22" s="102"/>
      <c r="T22" s="2"/>
      <c r="U22" s="81"/>
      <c r="W22" s="83"/>
    </row>
    <row r="23" spans="6:23" ht="14.5" customHeight="1" x14ac:dyDescent="0.35">
      <c r="G23" s="216" t="s">
        <v>23</v>
      </c>
      <c r="H23" s="217"/>
      <c r="I23" s="217"/>
      <c r="J23" s="217"/>
      <c r="K23" s="217"/>
      <c r="L23" s="218"/>
      <c r="M23" s="45"/>
      <c r="N23" s="7"/>
      <c r="O23" s="79"/>
      <c r="P23" s="80"/>
      <c r="Q23" s="215"/>
      <c r="R23" s="78"/>
      <c r="S23" s="80"/>
      <c r="T23" s="2"/>
      <c r="U23" s="81"/>
      <c r="W23" s="83"/>
    </row>
    <row r="24" spans="6:23" ht="14.5" customHeight="1" x14ac:dyDescent="0.35">
      <c r="G24" s="216" t="s">
        <v>24</v>
      </c>
      <c r="H24" s="217"/>
      <c r="I24" s="217"/>
      <c r="J24" s="217"/>
      <c r="K24" s="217"/>
      <c r="L24" s="218"/>
      <c r="M24" s="45"/>
      <c r="N24" s="7"/>
      <c r="O24" s="79"/>
      <c r="P24" s="80"/>
      <c r="Q24" s="215"/>
      <c r="R24" s="78"/>
      <c r="S24" s="80"/>
      <c r="T24" s="2"/>
      <c r="U24" s="81"/>
      <c r="W24" s="83"/>
    </row>
    <row r="25" spans="6:23" ht="14.5" customHeight="1" x14ac:dyDescent="0.35">
      <c r="G25" s="216" t="s">
        <v>25</v>
      </c>
      <c r="H25" s="217"/>
      <c r="I25" s="217"/>
      <c r="J25" s="217"/>
      <c r="K25" s="217"/>
      <c r="L25" s="218"/>
      <c r="M25" s="45"/>
      <c r="N25" s="7"/>
      <c r="O25" s="79"/>
      <c r="P25" s="80"/>
      <c r="Q25" s="215"/>
      <c r="R25" s="78"/>
      <c r="S25" s="80"/>
      <c r="T25" s="2"/>
      <c r="U25" s="81"/>
      <c r="W25" s="83"/>
    </row>
    <row r="26" spans="6:23" ht="14.5" customHeight="1" x14ac:dyDescent="0.35">
      <c r="G26" s="216" t="s">
        <v>26</v>
      </c>
      <c r="H26" s="217"/>
      <c r="I26" s="217"/>
      <c r="J26" s="217"/>
      <c r="K26" s="217"/>
      <c r="L26" s="218"/>
      <c r="M26" s="45"/>
      <c r="N26" s="7"/>
      <c r="O26" s="79"/>
      <c r="P26" s="80"/>
      <c r="Q26" s="215"/>
      <c r="R26" s="78"/>
      <c r="S26" s="80"/>
      <c r="T26" s="2"/>
      <c r="U26" s="81"/>
      <c r="W26" s="83"/>
    </row>
    <row r="27" spans="6:23" ht="14.5" customHeight="1" x14ac:dyDescent="0.35">
      <c r="G27" s="216" t="s">
        <v>27</v>
      </c>
      <c r="H27" s="217"/>
      <c r="I27" s="217"/>
      <c r="J27" s="217"/>
      <c r="K27" s="217"/>
      <c r="L27" s="218"/>
      <c r="M27" s="45"/>
      <c r="N27" s="7"/>
      <c r="O27" s="79"/>
      <c r="P27" s="80"/>
      <c r="Q27" s="215"/>
      <c r="R27" s="78"/>
      <c r="S27" s="80"/>
      <c r="T27" s="2"/>
      <c r="U27" s="84"/>
      <c r="W27" s="83"/>
    </row>
    <row r="28" spans="6:23" s="3" customFormat="1" ht="14.5" customHeight="1" x14ac:dyDescent="0.35">
      <c r="F28" s="4"/>
      <c r="G28" s="65"/>
      <c r="L28" s="72"/>
      <c r="M28" s="72"/>
      <c r="N28" s="7"/>
      <c r="O28" s="27">
        <f>SUM(O22:O27)</f>
        <v>0</v>
      </c>
      <c r="P28" s="46">
        <f>SUM(P22:P27)</f>
        <v>0</v>
      </c>
      <c r="Q28" s="215"/>
      <c r="R28" s="16">
        <f>SUM(R22:R27)</f>
        <v>0</v>
      </c>
      <c r="S28" s="46">
        <f>SUM(S22:S27)</f>
        <v>0</v>
      </c>
      <c r="U28" s="43">
        <f>SUM(U22:U27)</f>
        <v>0</v>
      </c>
      <c r="W28" s="75">
        <f>SUM(W22:W27)</f>
        <v>0</v>
      </c>
    </row>
    <row r="29" spans="6:23" ht="14.5" customHeight="1" x14ac:dyDescent="0.35">
      <c r="G29" s="66" t="s">
        <v>28</v>
      </c>
      <c r="H29" s="67"/>
      <c r="I29" s="67"/>
      <c r="J29" s="67"/>
      <c r="K29" s="67"/>
      <c r="L29" s="69"/>
      <c r="M29" s="45"/>
      <c r="N29" s="7"/>
      <c r="O29" s="11"/>
      <c r="P29" s="45"/>
      <c r="Q29" s="215"/>
      <c r="R29" s="15"/>
      <c r="S29" s="45"/>
      <c r="T29" s="2"/>
      <c r="U29" s="85"/>
      <c r="W29" s="7"/>
    </row>
    <row r="30" spans="6:23" ht="14.5" customHeight="1" x14ac:dyDescent="0.35">
      <c r="G30" s="181" t="s">
        <v>29</v>
      </c>
      <c r="H30" s="182"/>
      <c r="I30" s="182"/>
      <c r="J30" s="182"/>
      <c r="K30" s="182"/>
      <c r="L30" s="183"/>
      <c r="M30" s="45"/>
      <c r="N30" s="7"/>
      <c r="O30" s="79"/>
      <c r="P30" s="80"/>
      <c r="Q30" s="215"/>
      <c r="R30" s="78"/>
      <c r="S30" s="80"/>
      <c r="T30" s="2"/>
      <c r="U30" s="81"/>
      <c r="W30" s="83"/>
    </row>
    <row r="31" spans="6:23" ht="14.5" customHeight="1" x14ac:dyDescent="0.35">
      <c r="G31" s="181" t="s">
        <v>30</v>
      </c>
      <c r="H31" s="182"/>
      <c r="I31" s="182"/>
      <c r="J31" s="182"/>
      <c r="K31" s="182"/>
      <c r="L31" s="183"/>
      <c r="M31" s="45"/>
      <c r="N31" s="7"/>
      <c r="O31" s="79"/>
      <c r="P31" s="80"/>
      <c r="Q31" s="215"/>
      <c r="R31" s="78"/>
      <c r="S31" s="80"/>
      <c r="T31" s="2"/>
      <c r="U31" s="81"/>
      <c r="W31" s="83"/>
    </row>
    <row r="32" spans="6:23" ht="14.5" customHeight="1" x14ac:dyDescent="0.35">
      <c r="G32" s="181" t="s">
        <v>31</v>
      </c>
      <c r="H32" s="182"/>
      <c r="I32" s="182"/>
      <c r="J32" s="182"/>
      <c r="K32" s="182"/>
      <c r="L32" s="183"/>
      <c r="M32" s="45"/>
      <c r="N32" s="7"/>
      <c r="O32" s="79"/>
      <c r="P32" s="80"/>
      <c r="Q32" s="215"/>
      <c r="R32" s="78"/>
      <c r="S32" s="80"/>
      <c r="T32" s="2"/>
      <c r="U32" s="81"/>
      <c r="W32" s="83"/>
    </row>
    <row r="33" spans="6:23" ht="14.5" customHeight="1" x14ac:dyDescent="0.35">
      <c r="G33" s="181" t="s">
        <v>32</v>
      </c>
      <c r="H33" s="182"/>
      <c r="I33" s="182"/>
      <c r="J33" s="182"/>
      <c r="K33" s="182"/>
      <c r="L33" s="183"/>
      <c r="M33" s="45"/>
      <c r="N33" s="7"/>
      <c r="O33" s="79"/>
      <c r="P33" s="80"/>
      <c r="Q33" s="215"/>
      <c r="R33" s="78"/>
      <c r="S33" s="80"/>
      <c r="T33" s="2"/>
      <c r="U33" s="84"/>
      <c r="W33" s="83"/>
    </row>
    <row r="34" spans="6:23" s="3" customFormat="1" ht="14.5" customHeight="1" x14ac:dyDescent="0.35">
      <c r="F34" s="4"/>
      <c r="G34" s="65"/>
      <c r="L34" s="72"/>
      <c r="M34" s="72"/>
      <c r="N34" s="7"/>
      <c r="O34" s="27">
        <f>SUM(O30:O33)</f>
        <v>0</v>
      </c>
      <c r="P34" s="46">
        <f>SUM(P30:P33)</f>
        <v>0</v>
      </c>
      <c r="Q34" s="215"/>
      <c r="R34" s="16">
        <f>SUM(R30:R33)</f>
        <v>0</v>
      </c>
      <c r="S34" s="46">
        <f>SUM(S30:S33)</f>
        <v>0</v>
      </c>
      <c r="U34" s="86">
        <f>SUM(U30:U33)</f>
        <v>0</v>
      </c>
      <c r="W34" s="75">
        <f>SUM(W30:W33)</f>
        <v>0</v>
      </c>
    </row>
    <row r="35" spans="6:23" ht="14.5" customHeight="1" x14ac:dyDescent="0.35">
      <c r="G35" s="66" t="s">
        <v>33</v>
      </c>
      <c r="H35" s="67"/>
      <c r="I35" s="67"/>
      <c r="J35" s="67"/>
      <c r="K35" s="67"/>
      <c r="L35" s="68"/>
      <c r="M35" s="112"/>
      <c r="N35" s="7"/>
      <c r="O35" s="11"/>
      <c r="P35" s="45"/>
      <c r="Q35" s="215"/>
      <c r="R35" s="15"/>
      <c r="S35" s="45"/>
      <c r="T35" s="2"/>
      <c r="U35" s="7"/>
      <c r="W35" s="7"/>
    </row>
    <row r="36" spans="6:23" ht="14.5" customHeight="1" x14ac:dyDescent="0.35">
      <c r="G36" s="181" t="s">
        <v>34</v>
      </c>
      <c r="H36" s="182"/>
      <c r="I36" s="182"/>
      <c r="J36" s="182"/>
      <c r="K36" s="182"/>
      <c r="L36" s="183"/>
      <c r="M36" s="45"/>
      <c r="N36" s="7"/>
      <c r="O36" s="79"/>
      <c r="P36" s="80"/>
      <c r="Q36" s="215"/>
      <c r="R36" s="78"/>
      <c r="S36" s="80"/>
      <c r="T36" s="2"/>
      <c r="U36" s="81"/>
      <c r="W36" s="83"/>
    </row>
    <row r="37" spans="6:23" ht="14.5" customHeight="1" x14ac:dyDescent="0.35">
      <c r="G37" s="181" t="s">
        <v>35</v>
      </c>
      <c r="H37" s="182"/>
      <c r="I37" s="182"/>
      <c r="J37" s="182"/>
      <c r="K37" s="182"/>
      <c r="L37" s="183"/>
      <c r="M37" s="45"/>
      <c r="N37" s="7"/>
      <c r="O37" s="79"/>
      <c r="P37" s="80"/>
      <c r="Q37" s="215"/>
      <c r="R37" s="78"/>
      <c r="S37" s="80"/>
      <c r="T37" s="2"/>
      <c r="U37" s="82"/>
      <c r="W37" s="83"/>
    </row>
    <row r="38" spans="6:23" s="3" customFormat="1" ht="14.5" customHeight="1" x14ac:dyDescent="0.35">
      <c r="G38" s="29"/>
      <c r="L38" s="72"/>
      <c r="M38" s="72"/>
      <c r="N38" s="7"/>
      <c r="O38" s="27">
        <f>SUM(O36:O37)</f>
        <v>0</v>
      </c>
      <c r="P38" s="46">
        <f>SUM(P36:P37)</f>
        <v>0</v>
      </c>
      <c r="Q38" s="215"/>
      <c r="R38" s="16">
        <f>SUM(R36:R37)</f>
        <v>0</v>
      </c>
      <c r="S38" s="46">
        <f>SUM(S36:S37)</f>
        <v>0</v>
      </c>
      <c r="U38" s="86">
        <f>SUM(U36:U37)</f>
        <v>0</v>
      </c>
      <c r="W38" s="75">
        <f>SUM(W36:W37)</f>
        <v>0</v>
      </c>
    </row>
    <row r="39" spans="6:23" ht="15" customHeight="1" thickBot="1" x14ac:dyDescent="0.4">
      <c r="G39" s="73"/>
      <c r="H39" s="23"/>
      <c r="I39" s="23"/>
      <c r="J39" s="23"/>
      <c r="K39" s="23"/>
      <c r="L39" s="74"/>
      <c r="M39" s="74"/>
      <c r="N39" s="100"/>
      <c r="O39" s="11"/>
      <c r="P39" s="45"/>
      <c r="Q39" s="215"/>
      <c r="R39" s="15"/>
      <c r="S39" s="45"/>
      <c r="T39" s="2"/>
      <c r="U39" s="7"/>
      <c r="W39" s="7"/>
    </row>
    <row r="40" spans="6:23" ht="14.5" customHeight="1" thickBot="1" x14ac:dyDescent="0.4">
      <c r="F40"/>
      <c r="G40" s="188" t="s">
        <v>36</v>
      </c>
      <c r="H40" s="189"/>
      <c r="I40" s="189"/>
      <c r="J40" s="189"/>
      <c r="K40" s="189"/>
      <c r="L40" s="189"/>
      <c r="M40" s="89"/>
      <c r="N40" s="89"/>
      <c r="O40" s="12">
        <f>O28+O34+O38</f>
        <v>0</v>
      </c>
      <c r="P40" s="8">
        <f>P28+P34+P38</f>
        <v>0</v>
      </c>
      <c r="Q40" s="50"/>
      <c r="R40" s="24">
        <f>R28+R34+R38</f>
        <v>0</v>
      </c>
      <c r="S40" s="47">
        <f>S28+S34+S38</f>
        <v>0</v>
      </c>
      <c r="T40" s="3"/>
      <c r="U40" s="44">
        <f>U28+U34+U38</f>
        <v>0</v>
      </c>
      <c r="W40" s="51">
        <f>W28+W34+W38</f>
        <v>0</v>
      </c>
    </row>
    <row r="41" spans="6:23" ht="15" thickBot="1" x14ac:dyDescent="0.4">
      <c r="G41" s="35"/>
      <c r="H41" s="36"/>
      <c r="I41" s="36"/>
      <c r="J41" s="36"/>
      <c r="K41" s="36"/>
      <c r="L41" s="36"/>
      <c r="M41" s="36"/>
      <c r="N41" s="36"/>
      <c r="O41" s="17"/>
      <c r="P41" s="48"/>
      <c r="Q41" s="36"/>
      <c r="R41" s="17"/>
      <c r="S41" s="48"/>
      <c r="T41" s="2"/>
      <c r="U41" s="7"/>
      <c r="W41" s="52"/>
    </row>
    <row r="42" spans="6:23" ht="39.75" customHeight="1" thickBot="1" x14ac:dyDescent="0.4">
      <c r="F42"/>
      <c r="G42" s="190" t="s">
        <v>37</v>
      </c>
      <c r="H42" s="191"/>
      <c r="I42" s="191"/>
      <c r="J42" s="191"/>
      <c r="K42" s="191"/>
      <c r="L42" s="191"/>
      <c r="M42" s="90"/>
      <c r="N42" s="90"/>
      <c r="O42" s="59" t="s">
        <v>38</v>
      </c>
      <c r="P42" s="60" t="s">
        <v>16</v>
      </c>
      <c r="Q42" s="50"/>
      <c r="R42" s="61" t="s">
        <v>17</v>
      </c>
      <c r="S42" s="62" t="s">
        <v>18</v>
      </c>
      <c r="T42" s="3"/>
      <c r="U42" s="63" t="s">
        <v>19</v>
      </c>
      <c r="W42" s="64" t="s">
        <v>20</v>
      </c>
    </row>
    <row r="43" spans="6:23" ht="4.9000000000000004" customHeight="1" x14ac:dyDescent="0.35">
      <c r="G43" s="30"/>
      <c r="O43" s="15"/>
      <c r="P43" s="45"/>
      <c r="R43" s="15"/>
      <c r="S43" s="45"/>
      <c r="T43" s="2"/>
      <c r="U43" s="7"/>
      <c r="W43" s="7"/>
    </row>
    <row r="44" spans="6:23" ht="15.5" x14ac:dyDescent="0.35">
      <c r="G44" s="65" t="s">
        <v>39</v>
      </c>
      <c r="L44" s="34"/>
      <c r="M44" s="34"/>
      <c r="N44" s="34"/>
      <c r="O44" s="15"/>
      <c r="P44" s="45"/>
      <c r="R44" s="15"/>
      <c r="S44" s="45"/>
      <c r="T44" s="2"/>
      <c r="U44" s="7"/>
      <c r="W44" s="7"/>
    </row>
    <row r="45" spans="6:23" x14ac:dyDescent="0.35">
      <c r="G45" s="192"/>
      <c r="H45" s="193"/>
      <c r="I45" s="193"/>
      <c r="J45" s="193"/>
      <c r="K45" s="193"/>
      <c r="L45" s="193"/>
      <c r="M45" s="91"/>
      <c r="N45" s="91"/>
      <c r="O45" s="78"/>
      <c r="P45" s="80"/>
      <c r="R45" s="78"/>
      <c r="S45" s="80"/>
      <c r="T45" s="2"/>
      <c r="U45" s="81"/>
      <c r="W45" s="83"/>
    </row>
    <row r="46" spans="6:23" x14ac:dyDescent="0.35">
      <c r="G46" s="192"/>
      <c r="H46" s="193"/>
      <c r="I46" s="193"/>
      <c r="J46" s="193"/>
      <c r="K46" s="193"/>
      <c r="L46" s="193"/>
      <c r="M46" s="91"/>
      <c r="N46" s="91"/>
      <c r="O46" s="78"/>
      <c r="P46" s="80"/>
      <c r="R46" s="78"/>
      <c r="S46" s="80"/>
      <c r="T46" s="2"/>
      <c r="U46" s="81"/>
      <c r="W46" s="83"/>
    </row>
    <row r="47" spans="6:23" x14ac:dyDescent="0.35">
      <c r="G47" s="192"/>
      <c r="H47" s="193"/>
      <c r="I47" s="193"/>
      <c r="J47" s="193"/>
      <c r="K47" s="193"/>
      <c r="L47" s="193"/>
      <c r="M47" s="91"/>
      <c r="N47" s="91"/>
      <c r="O47" s="78"/>
      <c r="P47" s="80"/>
      <c r="R47" s="78"/>
      <c r="S47" s="80"/>
      <c r="T47" s="2"/>
      <c r="U47" s="81"/>
      <c r="W47" s="83"/>
    </row>
    <row r="48" spans="6:23" ht="21" customHeight="1" thickBot="1" x14ac:dyDescent="0.4">
      <c r="G48" s="30"/>
      <c r="O48" s="15"/>
      <c r="P48" s="45"/>
      <c r="R48" s="15"/>
      <c r="S48" s="45"/>
      <c r="T48" s="2"/>
      <c r="U48" s="7"/>
      <c r="W48" s="7"/>
    </row>
    <row r="49" spans="6:23" ht="21" customHeight="1" thickBot="1" x14ac:dyDescent="0.4">
      <c r="F49"/>
      <c r="G49" s="184" t="s">
        <v>40</v>
      </c>
      <c r="H49" s="185"/>
      <c r="I49" s="185"/>
      <c r="J49" s="185"/>
      <c r="K49" s="185"/>
      <c r="L49" s="185"/>
      <c r="M49" s="88"/>
      <c r="N49" s="88"/>
      <c r="O49" s="13">
        <f>SUM(O45:O47)</f>
        <v>0</v>
      </c>
      <c r="P49" s="9">
        <f>SUM(P45:P47)</f>
        <v>0</v>
      </c>
      <c r="Q49" s="3"/>
      <c r="R49" s="25">
        <f>SUM(R45:R47)</f>
        <v>0</v>
      </c>
      <c r="S49" s="39">
        <f>SUM(S45:S47)</f>
        <v>0</v>
      </c>
      <c r="T49" s="3"/>
      <c r="U49" s="44">
        <f>SUM(U45:U47)</f>
        <v>0</v>
      </c>
      <c r="W49" s="51">
        <f>SUM(W45:W47)</f>
        <v>0</v>
      </c>
    </row>
    <row r="50" spans="6:23" ht="21" customHeight="1" thickBot="1" x14ac:dyDescent="0.4">
      <c r="G50" s="30"/>
      <c r="O50" s="15"/>
      <c r="P50" s="45"/>
      <c r="Q50" s="3"/>
      <c r="R50" s="15"/>
      <c r="S50" s="45"/>
      <c r="T50" s="2"/>
      <c r="U50" s="7"/>
      <c r="W50" s="7"/>
    </row>
    <row r="51" spans="6:23" ht="34.15" customHeight="1" thickBot="1" x14ac:dyDescent="0.4">
      <c r="F51"/>
      <c r="G51" s="186" t="s">
        <v>41</v>
      </c>
      <c r="H51" s="187"/>
      <c r="I51" s="187"/>
      <c r="J51" s="187"/>
      <c r="K51" s="187"/>
      <c r="L51" s="187"/>
      <c r="M51" s="87"/>
      <c r="N51" s="87"/>
      <c r="O51" s="14">
        <f>O49+O40</f>
        <v>0</v>
      </c>
      <c r="P51" s="10">
        <f>P49+P40</f>
        <v>0</v>
      </c>
      <c r="Q51" s="42"/>
      <c r="R51" s="26">
        <f>R49+R40</f>
        <v>0</v>
      </c>
      <c r="S51" s="49">
        <f>S49+S40</f>
        <v>0</v>
      </c>
      <c r="T51" s="42"/>
      <c r="U51" s="76">
        <f>U49+U40</f>
        <v>0</v>
      </c>
      <c r="V51" s="23"/>
      <c r="W51" s="77">
        <f>W49+W40</f>
        <v>0</v>
      </c>
    </row>
    <row r="52" spans="6:23" ht="24" customHeight="1" x14ac:dyDescent="0.35">
      <c r="T52" s="2"/>
    </row>
    <row r="53" spans="6:23" ht="22.5" customHeight="1" x14ac:dyDescent="0.35">
      <c r="T53" s="2"/>
    </row>
    <row r="54" spans="6:23" x14ac:dyDescent="0.35">
      <c r="T54" s="2"/>
    </row>
    <row r="55" spans="6:23" x14ac:dyDescent="0.35">
      <c r="T55" s="2"/>
    </row>
    <row r="56" spans="6:23" x14ac:dyDescent="0.35">
      <c r="T56" s="2"/>
    </row>
    <row r="57" spans="6:23" x14ac:dyDescent="0.35">
      <c r="T57" s="2"/>
    </row>
    <row r="58" spans="6:23" x14ac:dyDescent="0.35">
      <c r="T58" s="2"/>
    </row>
    <row r="59" spans="6:23" x14ac:dyDescent="0.35">
      <c r="T59" s="2"/>
    </row>
    <row r="60" spans="6:23" x14ac:dyDescent="0.35">
      <c r="T60" s="2"/>
    </row>
    <row r="61" spans="6:23" x14ac:dyDescent="0.35">
      <c r="T61" s="2"/>
    </row>
    <row r="62" spans="6:23" x14ac:dyDescent="0.35">
      <c r="T62" s="2"/>
    </row>
    <row r="63" spans="6:23" x14ac:dyDescent="0.35">
      <c r="T63" s="2"/>
    </row>
    <row r="64" spans="6:23" x14ac:dyDescent="0.35">
      <c r="T64" s="2"/>
    </row>
    <row r="65" spans="20:20" x14ac:dyDescent="0.35">
      <c r="T65" s="2"/>
    </row>
    <row r="66" spans="20:20" x14ac:dyDescent="0.35">
      <c r="T66" s="2"/>
    </row>
    <row r="67" spans="20:20" x14ac:dyDescent="0.35">
      <c r="T67" s="2"/>
    </row>
    <row r="68" spans="20:20" x14ac:dyDescent="0.35">
      <c r="T68" s="2"/>
    </row>
    <row r="69" spans="20:20" x14ac:dyDescent="0.35">
      <c r="T69" s="2"/>
    </row>
    <row r="70" spans="20:20" x14ac:dyDescent="0.35">
      <c r="T70" s="2"/>
    </row>
    <row r="71" spans="20:20" x14ac:dyDescent="0.35">
      <c r="T71" s="2"/>
    </row>
    <row r="72" spans="20:20" x14ac:dyDescent="0.35">
      <c r="T72" s="2"/>
    </row>
    <row r="73" spans="20:20" x14ac:dyDescent="0.35">
      <c r="T73" s="2"/>
    </row>
    <row r="74" spans="20:20" x14ac:dyDescent="0.35">
      <c r="T74" s="2"/>
    </row>
    <row r="75" spans="20:20" x14ac:dyDescent="0.35">
      <c r="T75" s="2"/>
    </row>
    <row r="76" spans="20:20" x14ac:dyDescent="0.35">
      <c r="T76" s="2"/>
    </row>
    <row r="77" spans="20:20" x14ac:dyDescent="0.35">
      <c r="T77" s="2"/>
    </row>
    <row r="78" spans="20:20" x14ac:dyDescent="0.35">
      <c r="T78" s="2"/>
    </row>
    <row r="79" spans="20:20" x14ac:dyDescent="0.35">
      <c r="T79" s="2"/>
    </row>
    <row r="80" spans="20:20" x14ac:dyDescent="0.35">
      <c r="T80" s="2"/>
    </row>
    <row r="81" spans="20:20" x14ac:dyDescent="0.35">
      <c r="T81" s="2"/>
    </row>
    <row r="82" spans="20:20" x14ac:dyDescent="0.35">
      <c r="T82" s="2"/>
    </row>
    <row r="83" spans="20:20" x14ac:dyDescent="0.35">
      <c r="T83" s="2"/>
    </row>
    <row r="84" spans="20:20" x14ac:dyDescent="0.35">
      <c r="T84" s="2"/>
    </row>
    <row r="85" spans="20:20" x14ac:dyDescent="0.35">
      <c r="T85" s="2"/>
    </row>
    <row r="86" spans="20:20" x14ac:dyDescent="0.35">
      <c r="T86" s="2"/>
    </row>
    <row r="87" spans="20:20" x14ac:dyDescent="0.35">
      <c r="T87" s="2"/>
    </row>
    <row r="88" spans="20:20" x14ac:dyDescent="0.35">
      <c r="T88" s="2"/>
    </row>
    <row r="89" spans="20:20" x14ac:dyDescent="0.35">
      <c r="T89" s="2"/>
    </row>
    <row r="90" spans="20:20" x14ac:dyDescent="0.35">
      <c r="T90" s="2"/>
    </row>
    <row r="91" spans="20:20" x14ac:dyDescent="0.35">
      <c r="T91" s="2"/>
    </row>
    <row r="92" spans="20:20" x14ac:dyDescent="0.35">
      <c r="T92" s="2"/>
    </row>
    <row r="93" spans="20:20" x14ac:dyDescent="0.35">
      <c r="T93" s="2"/>
    </row>
    <row r="94" spans="20:20" x14ac:dyDescent="0.35">
      <c r="T94" s="2"/>
    </row>
    <row r="95" spans="20:20" x14ac:dyDescent="0.35">
      <c r="T95" s="2"/>
    </row>
    <row r="96" spans="20:20" x14ac:dyDescent="0.35">
      <c r="T96" s="2"/>
    </row>
    <row r="97" spans="20:20" x14ac:dyDescent="0.35">
      <c r="T97" s="2"/>
    </row>
    <row r="98" spans="20:20" x14ac:dyDescent="0.35">
      <c r="T98" s="2"/>
    </row>
    <row r="99" spans="20:20" x14ac:dyDescent="0.35">
      <c r="T99" s="2"/>
    </row>
    <row r="100" spans="20:20" x14ac:dyDescent="0.35">
      <c r="T100" s="2"/>
    </row>
    <row r="101" spans="20:20" x14ac:dyDescent="0.35">
      <c r="T101" s="2"/>
    </row>
    <row r="102" spans="20:20" x14ac:dyDescent="0.35">
      <c r="T102" s="2"/>
    </row>
    <row r="103" spans="20:20" x14ac:dyDescent="0.35">
      <c r="T103" s="2"/>
    </row>
    <row r="104" spans="20:20" x14ac:dyDescent="0.35">
      <c r="T104" s="2"/>
    </row>
    <row r="105" spans="20:20" x14ac:dyDescent="0.35">
      <c r="T105" s="2"/>
    </row>
    <row r="106" spans="20:20" x14ac:dyDescent="0.35">
      <c r="T106" s="2"/>
    </row>
    <row r="107" spans="20:20" x14ac:dyDescent="0.35">
      <c r="T107" s="2"/>
    </row>
    <row r="108" spans="20:20" x14ac:dyDescent="0.35">
      <c r="T108" s="2"/>
    </row>
    <row r="109" spans="20:20" x14ac:dyDescent="0.35">
      <c r="T109" s="2"/>
    </row>
    <row r="110" spans="20:20" x14ac:dyDescent="0.35">
      <c r="T110" s="2"/>
    </row>
    <row r="111" spans="20:20" x14ac:dyDescent="0.35">
      <c r="T111" s="2"/>
    </row>
    <row r="112" spans="20:20" x14ac:dyDescent="0.35">
      <c r="T112" s="2"/>
    </row>
    <row r="113" spans="20:20" x14ac:dyDescent="0.35">
      <c r="T113" s="2"/>
    </row>
    <row r="114" spans="20:20" x14ac:dyDescent="0.35">
      <c r="T114" s="2"/>
    </row>
    <row r="115" spans="20:20" x14ac:dyDescent="0.35">
      <c r="T115" s="2"/>
    </row>
    <row r="116" spans="20:20" x14ac:dyDescent="0.35">
      <c r="T116" s="2"/>
    </row>
    <row r="117" spans="20:20" x14ac:dyDescent="0.35">
      <c r="T117" s="2"/>
    </row>
    <row r="118" spans="20:20" x14ac:dyDescent="0.35">
      <c r="T118" s="2"/>
    </row>
    <row r="119" spans="20:20" x14ac:dyDescent="0.35">
      <c r="T119" s="2"/>
    </row>
    <row r="120" spans="20:20" x14ac:dyDescent="0.35">
      <c r="T120" s="2"/>
    </row>
    <row r="121" spans="20:20" x14ac:dyDescent="0.35">
      <c r="T121" s="2"/>
    </row>
    <row r="122" spans="20:20" x14ac:dyDescent="0.35">
      <c r="T122" s="2"/>
    </row>
    <row r="123" spans="20:20" x14ac:dyDescent="0.35">
      <c r="T123" s="2"/>
    </row>
    <row r="124" spans="20:20" x14ac:dyDescent="0.35">
      <c r="T124" s="2"/>
    </row>
    <row r="125" spans="20:20" x14ac:dyDescent="0.35">
      <c r="T125" s="2"/>
    </row>
    <row r="126" spans="20:20" x14ac:dyDescent="0.35">
      <c r="T126" s="2"/>
    </row>
    <row r="127" spans="20:20" x14ac:dyDescent="0.35">
      <c r="T127" s="2"/>
    </row>
    <row r="128" spans="20:20" x14ac:dyDescent="0.35">
      <c r="T128" s="2"/>
    </row>
    <row r="129" spans="20:20" x14ac:dyDescent="0.35">
      <c r="T129" s="2"/>
    </row>
    <row r="130" spans="20:20" x14ac:dyDescent="0.35">
      <c r="T130" s="2"/>
    </row>
    <row r="131" spans="20:20" x14ac:dyDescent="0.35">
      <c r="T131" s="2"/>
    </row>
    <row r="132" spans="20:20" x14ac:dyDescent="0.35">
      <c r="T132" s="2"/>
    </row>
    <row r="133" spans="20:20" x14ac:dyDescent="0.35">
      <c r="T133" s="2"/>
    </row>
    <row r="134" spans="20:20" x14ac:dyDescent="0.35">
      <c r="T134" s="2"/>
    </row>
    <row r="135" spans="20:20" x14ac:dyDescent="0.35">
      <c r="T135" s="2"/>
    </row>
    <row r="136" spans="20:20" x14ac:dyDescent="0.35">
      <c r="T136" s="2"/>
    </row>
    <row r="137" spans="20:20" x14ac:dyDescent="0.35">
      <c r="T137" s="2"/>
    </row>
    <row r="138" spans="20:20" x14ac:dyDescent="0.35">
      <c r="T138" s="2"/>
    </row>
    <row r="139" spans="20:20" x14ac:dyDescent="0.35">
      <c r="T139" s="2"/>
    </row>
    <row r="140" spans="20:20" x14ac:dyDescent="0.35">
      <c r="T140" s="2"/>
    </row>
    <row r="141" spans="20:20" x14ac:dyDescent="0.35">
      <c r="T141" s="2"/>
    </row>
    <row r="142" spans="20:20" x14ac:dyDescent="0.35">
      <c r="T142" s="2"/>
    </row>
    <row r="143" spans="20:20" x14ac:dyDescent="0.35">
      <c r="T143" s="2"/>
    </row>
    <row r="144" spans="20:20" x14ac:dyDescent="0.35">
      <c r="T144" s="2"/>
    </row>
    <row r="145" spans="20:20" x14ac:dyDescent="0.35">
      <c r="T145" s="2"/>
    </row>
    <row r="146" spans="20:20" x14ac:dyDescent="0.35">
      <c r="T146" s="2"/>
    </row>
    <row r="147" spans="20:20" x14ac:dyDescent="0.35">
      <c r="T147" s="2"/>
    </row>
    <row r="148" spans="20:20" x14ac:dyDescent="0.35">
      <c r="T148" s="2"/>
    </row>
    <row r="149" spans="20:20" x14ac:dyDescent="0.35">
      <c r="T149" s="2"/>
    </row>
    <row r="150" spans="20:20" x14ac:dyDescent="0.35">
      <c r="T150" s="2"/>
    </row>
    <row r="151" spans="20:20" x14ac:dyDescent="0.35">
      <c r="T151" s="2"/>
    </row>
    <row r="152" spans="20:20" x14ac:dyDescent="0.35">
      <c r="T152" s="2"/>
    </row>
    <row r="153" spans="20:20" x14ac:dyDescent="0.35">
      <c r="T153" s="2"/>
    </row>
    <row r="154" spans="20:20" x14ac:dyDescent="0.35">
      <c r="T154" s="2"/>
    </row>
    <row r="155" spans="20:20" x14ac:dyDescent="0.35">
      <c r="T155" s="2"/>
    </row>
    <row r="156" spans="20:20" x14ac:dyDescent="0.35">
      <c r="T156" s="2"/>
    </row>
    <row r="157" spans="20:20" x14ac:dyDescent="0.35">
      <c r="T157" s="2"/>
    </row>
    <row r="158" spans="20:20" x14ac:dyDescent="0.35">
      <c r="T158" s="2"/>
    </row>
    <row r="159" spans="20:20" x14ac:dyDescent="0.35">
      <c r="T159" s="2"/>
    </row>
    <row r="160" spans="20:20" x14ac:dyDescent="0.35">
      <c r="T160" s="2"/>
    </row>
    <row r="161" spans="20:20" x14ac:dyDescent="0.35">
      <c r="T161" s="2"/>
    </row>
    <row r="162" spans="20:20" x14ac:dyDescent="0.35">
      <c r="T162" s="2"/>
    </row>
    <row r="163" spans="20:20" x14ac:dyDescent="0.35">
      <c r="T163" s="2"/>
    </row>
    <row r="164" spans="20:20" x14ac:dyDescent="0.35">
      <c r="T164" s="2"/>
    </row>
    <row r="165" spans="20:20" x14ac:dyDescent="0.35">
      <c r="T165" s="2"/>
    </row>
    <row r="166" spans="20:20" x14ac:dyDescent="0.35">
      <c r="T166" s="2"/>
    </row>
    <row r="167" spans="20:20" x14ac:dyDescent="0.35">
      <c r="T167" s="2"/>
    </row>
    <row r="168" spans="20:20" x14ac:dyDescent="0.35">
      <c r="T168" s="2"/>
    </row>
    <row r="169" spans="20:20" x14ac:dyDescent="0.35">
      <c r="T169" s="2"/>
    </row>
    <row r="170" spans="20:20" x14ac:dyDescent="0.35">
      <c r="T170" s="2"/>
    </row>
    <row r="171" spans="20:20" x14ac:dyDescent="0.35">
      <c r="T171" s="2"/>
    </row>
    <row r="172" spans="20:20" x14ac:dyDescent="0.35">
      <c r="T172" s="2"/>
    </row>
    <row r="173" spans="20:20" x14ac:dyDescent="0.35">
      <c r="T173" s="2"/>
    </row>
    <row r="174" spans="20:20" x14ac:dyDescent="0.35">
      <c r="T174" s="2"/>
    </row>
    <row r="175" spans="20:20" x14ac:dyDescent="0.35">
      <c r="T175" s="2"/>
    </row>
    <row r="176" spans="20:20" x14ac:dyDescent="0.35">
      <c r="T176" s="2"/>
    </row>
    <row r="177" spans="20:20" x14ac:dyDescent="0.35">
      <c r="T177" s="2"/>
    </row>
    <row r="178" spans="20:20" x14ac:dyDescent="0.35">
      <c r="T178" s="2"/>
    </row>
    <row r="179" spans="20:20" x14ac:dyDescent="0.35">
      <c r="T179" s="2"/>
    </row>
    <row r="180" spans="20:20" x14ac:dyDescent="0.35">
      <c r="T180" s="2"/>
    </row>
    <row r="181" spans="20:20" x14ac:dyDescent="0.35">
      <c r="T181" s="2"/>
    </row>
    <row r="182" spans="20:20" x14ac:dyDescent="0.35">
      <c r="T182" s="2"/>
    </row>
    <row r="183" spans="20:20" x14ac:dyDescent="0.35">
      <c r="T183" s="2"/>
    </row>
    <row r="184" spans="20:20" x14ac:dyDescent="0.35">
      <c r="T184" s="2"/>
    </row>
    <row r="185" spans="20:20" x14ac:dyDescent="0.35">
      <c r="T185" s="2"/>
    </row>
    <row r="186" spans="20:20" x14ac:dyDescent="0.35">
      <c r="T186" s="2"/>
    </row>
    <row r="187" spans="20:20" x14ac:dyDescent="0.35">
      <c r="T187" s="2"/>
    </row>
    <row r="188" spans="20:20" x14ac:dyDescent="0.35">
      <c r="T188" s="2"/>
    </row>
    <row r="189" spans="20:20" x14ac:dyDescent="0.35">
      <c r="T189" s="2"/>
    </row>
    <row r="190" spans="20:20" x14ac:dyDescent="0.35">
      <c r="T190" s="2"/>
    </row>
    <row r="191" spans="20:20" x14ac:dyDescent="0.35">
      <c r="T191" s="2"/>
    </row>
    <row r="192" spans="20:20" x14ac:dyDescent="0.35">
      <c r="T192" s="2"/>
    </row>
    <row r="193" spans="20:20" x14ac:dyDescent="0.35">
      <c r="T193" s="2"/>
    </row>
    <row r="194" spans="20:20" x14ac:dyDescent="0.35">
      <c r="T194" s="2"/>
    </row>
    <row r="195" spans="20:20" x14ac:dyDescent="0.35">
      <c r="T195" s="2"/>
    </row>
    <row r="196" spans="20:20" x14ac:dyDescent="0.35">
      <c r="T196" s="2"/>
    </row>
    <row r="197" spans="20:20" x14ac:dyDescent="0.35">
      <c r="T197" s="2"/>
    </row>
    <row r="198" spans="20:20" x14ac:dyDescent="0.35">
      <c r="T198" s="2"/>
    </row>
    <row r="199" spans="20:20" x14ac:dyDescent="0.35">
      <c r="T199" s="2"/>
    </row>
    <row r="200" spans="20:20" x14ac:dyDescent="0.35">
      <c r="T200" s="2"/>
    </row>
    <row r="201" spans="20:20" x14ac:dyDescent="0.35">
      <c r="T201" s="2"/>
    </row>
    <row r="202" spans="20:20" x14ac:dyDescent="0.35">
      <c r="T202" s="2"/>
    </row>
    <row r="203" spans="20:20" x14ac:dyDescent="0.35">
      <c r="T203" s="2"/>
    </row>
    <row r="204" spans="20:20" x14ac:dyDescent="0.35">
      <c r="T204" s="2"/>
    </row>
    <row r="205" spans="20:20" x14ac:dyDescent="0.35">
      <c r="T205" s="2"/>
    </row>
    <row r="206" spans="20:20" x14ac:dyDescent="0.35">
      <c r="T206" s="2"/>
    </row>
    <row r="207" spans="20:20" x14ac:dyDescent="0.35">
      <c r="T207" s="2"/>
    </row>
    <row r="208" spans="20:20" x14ac:dyDescent="0.35">
      <c r="T208" s="2"/>
    </row>
    <row r="209" spans="20:20" x14ac:dyDescent="0.35">
      <c r="T209" s="2"/>
    </row>
    <row r="210" spans="20:20" x14ac:dyDescent="0.35">
      <c r="T210" s="2"/>
    </row>
    <row r="211" spans="20:20" x14ac:dyDescent="0.35">
      <c r="T211" s="2"/>
    </row>
    <row r="212" spans="20:20" x14ac:dyDescent="0.35">
      <c r="T212" s="2"/>
    </row>
    <row r="213" spans="20:20" x14ac:dyDescent="0.35">
      <c r="T213" s="2"/>
    </row>
    <row r="214" spans="20:20" x14ac:dyDescent="0.35">
      <c r="T214" s="2"/>
    </row>
    <row r="215" spans="20:20" x14ac:dyDescent="0.35">
      <c r="T215" s="2"/>
    </row>
    <row r="216" spans="20:20" x14ac:dyDescent="0.35">
      <c r="T216" s="2"/>
    </row>
    <row r="217" spans="20:20" x14ac:dyDescent="0.35">
      <c r="T217" s="2"/>
    </row>
    <row r="218" spans="20:20" x14ac:dyDescent="0.35">
      <c r="T218" s="2"/>
    </row>
    <row r="219" spans="20:20" x14ac:dyDescent="0.35">
      <c r="T219" s="2"/>
    </row>
    <row r="220" spans="20:20" x14ac:dyDescent="0.35">
      <c r="T220" s="2"/>
    </row>
    <row r="221" spans="20:20" x14ac:dyDescent="0.35">
      <c r="T221" s="2"/>
    </row>
    <row r="222" spans="20:20" x14ac:dyDescent="0.35">
      <c r="T222" s="2"/>
    </row>
    <row r="223" spans="20:20" x14ac:dyDescent="0.35">
      <c r="T223" s="2"/>
    </row>
    <row r="224" spans="20:20" x14ac:dyDescent="0.35">
      <c r="T224" s="2"/>
    </row>
    <row r="225" spans="20:20" x14ac:dyDescent="0.35">
      <c r="T225" s="2"/>
    </row>
    <row r="226" spans="20:20" x14ac:dyDescent="0.35">
      <c r="T226" s="2"/>
    </row>
    <row r="227" spans="20:20" x14ac:dyDescent="0.35">
      <c r="T227" s="2"/>
    </row>
    <row r="228" spans="20:20" x14ac:dyDescent="0.35">
      <c r="T228" s="2"/>
    </row>
    <row r="229" spans="20:20" x14ac:dyDescent="0.35">
      <c r="T229" s="2"/>
    </row>
    <row r="230" spans="20:20" x14ac:dyDescent="0.35">
      <c r="T230" s="2"/>
    </row>
    <row r="231" spans="20:20" x14ac:dyDescent="0.35">
      <c r="T231" s="2"/>
    </row>
    <row r="232" spans="20:20" x14ac:dyDescent="0.35">
      <c r="T232" s="2"/>
    </row>
    <row r="233" spans="20:20" x14ac:dyDescent="0.35">
      <c r="T233" s="2"/>
    </row>
    <row r="234" spans="20:20" x14ac:dyDescent="0.35">
      <c r="T234" s="2"/>
    </row>
    <row r="235" spans="20:20" x14ac:dyDescent="0.35">
      <c r="T235" s="2"/>
    </row>
    <row r="236" spans="20:20" x14ac:dyDescent="0.35">
      <c r="T236" s="2"/>
    </row>
    <row r="237" spans="20:20" x14ac:dyDescent="0.35">
      <c r="T237" s="2"/>
    </row>
    <row r="238" spans="20:20" x14ac:dyDescent="0.35">
      <c r="T238" s="2"/>
    </row>
    <row r="239" spans="20:20" x14ac:dyDescent="0.35">
      <c r="T239" s="2"/>
    </row>
    <row r="240" spans="20:20" x14ac:dyDescent="0.35">
      <c r="T240" s="2"/>
    </row>
    <row r="241" spans="20:20" x14ac:dyDescent="0.35">
      <c r="T241" s="2"/>
    </row>
    <row r="242" spans="20:20" x14ac:dyDescent="0.35">
      <c r="T242" s="2"/>
    </row>
    <row r="243" spans="20:20" x14ac:dyDescent="0.35">
      <c r="T243" s="2"/>
    </row>
    <row r="244" spans="20:20" x14ac:dyDescent="0.35">
      <c r="T244" s="2"/>
    </row>
    <row r="245" spans="20:20" x14ac:dyDescent="0.35">
      <c r="T245" s="2"/>
    </row>
    <row r="246" spans="20:20" x14ac:dyDescent="0.35">
      <c r="T246" s="2"/>
    </row>
    <row r="247" spans="20:20" x14ac:dyDescent="0.35">
      <c r="T247" s="2"/>
    </row>
    <row r="248" spans="20:20" x14ac:dyDescent="0.35">
      <c r="T248" s="2"/>
    </row>
    <row r="249" spans="20:20" x14ac:dyDescent="0.35">
      <c r="T249" s="2"/>
    </row>
    <row r="250" spans="20:20" x14ac:dyDescent="0.35">
      <c r="T250" s="2"/>
    </row>
    <row r="251" spans="20:20" x14ac:dyDescent="0.35">
      <c r="T251" s="2"/>
    </row>
    <row r="252" spans="20:20" x14ac:dyDescent="0.35">
      <c r="T252" s="2"/>
    </row>
    <row r="253" spans="20:20" x14ac:dyDescent="0.35">
      <c r="T253" s="2"/>
    </row>
    <row r="254" spans="20:20" x14ac:dyDescent="0.35">
      <c r="T254" s="2"/>
    </row>
    <row r="255" spans="20:20" x14ac:dyDescent="0.35">
      <c r="T255" s="2"/>
    </row>
    <row r="256" spans="20:20" x14ac:dyDescent="0.35">
      <c r="T256" s="2"/>
    </row>
    <row r="257" spans="20:20" x14ac:dyDescent="0.35">
      <c r="T257" s="2"/>
    </row>
    <row r="258" spans="20:20" x14ac:dyDescent="0.35">
      <c r="T258" s="2"/>
    </row>
    <row r="259" spans="20:20" x14ac:dyDescent="0.35">
      <c r="T259" s="2"/>
    </row>
    <row r="260" spans="20:20" x14ac:dyDescent="0.35">
      <c r="T260" s="2"/>
    </row>
    <row r="261" spans="20:20" x14ac:dyDescent="0.35">
      <c r="T261" s="2"/>
    </row>
    <row r="262" spans="20:20" x14ac:dyDescent="0.35">
      <c r="T262" s="2"/>
    </row>
    <row r="263" spans="20:20" x14ac:dyDescent="0.35">
      <c r="T263" s="2"/>
    </row>
    <row r="264" spans="20:20" x14ac:dyDescent="0.35">
      <c r="T264" s="2"/>
    </row>
    <row r="265" spans="20:20" x14ac:dyDescent="0.35">
      <c r="T265" s="2"/>
    </row>
    <row r="266" spans="20:20" x14ac:dyDescent="0.35">
      <c r="T266" s="2"/>
    </row>
    <row r="267" spans="20:20" x14ac:dyDescent="0.35">
      <c r="T267" s="2"/>
    </row>
    <row r="268" spans="20:20" x14ac:dyDescent="0.35">
      <c r="T268" s="2"/>
    </row>
    <row r="269" spans="20:20" x14ac:dyDescent="0.35">
      <c r="T269" s="2"/>
    </row>
    <row r="270" spans="20:20" x14ac:dyDescent="0.35">
      <c r="T270" s="2"/>
    </row>
    <row r="271" spans="20:20" x14ac:dyDescent="0.35">
      <c r="T271" s="2"/>
    </row>
    <row r="272" spans="20:20" x14ac:dyDescent="0.35">
      <c r="T272" s="2"/>
    </row>
    <row r="273" spans="20:20" x14ac:dyDescent="0.35">
      <c r="T273" s="2"/>
    </row>
    <row r="274" spans="20:20" x14ac:dyDescent="0.35">
      <c r="T274" s="2"/>
    </row>
    <row r="275" spans="20:20" x14ac:dyDescent="0.35">
      <c r="T275" s="2"/>
    </row>
    <row r="276" spans="20:20" x14ac:dyDescent="0.35">
      <c r="T276" s="2"/>
    </row>
    <row r="277" spans="20:20" x14ac:dyDescent="0.35">
      <c r="T277" s="2"/>
    </row>
    <row r="278" spans="20:20" x14ac:dyDescent="0.35">
      <c r="T278" s="2"/>
    </row>
    <row r="279" spans="20:20" x14ac:dyDescent="0.35">
      <c r="T279" s="2"/>
    </row>
    <row r="280" spans="20:20" x14ac:dyDescent="0.35">
      <c r="T280" s="2"/>
    </row>
    <row r="281" spans="20:20" x14ac:dyDescent="0.35">
      <c r="T281" s="2"/>
    </row>
    <row r="282" spans="20:20" x14ac:dyDescent="0.35">
      <c r="T282" s="2"/>
    </row>
    <row r="283" spans="20:20" x14ac:dyDescent="0.35">
      <c r="T283" s="2"/>
    </row>
    <row r="284" spans="20:20" x14ac:dyDescent="0.35">
      <c r="T284" s="2"/>
    </row>
    <row r="285" spans="20:20" x14ac:dyDescent="0.35">
      <c r="T285" s="2"/>
    </row>
    <row r="286" spans="20:20" x14ac:dyDescent="0.35">
      <c r="T286" s="2"/>
    </row>
    <row r="287" spans="20:20" x14ac:dyDescent="0.35">
      <c r="T287" s="2"/>
    </row>
    <row r="288" spans="20:20" x14ac:dyDescent="0.35">
      <c r="T288" s="2"/>
    </row>
    <row r="289" spans="20:20" x14ac:dyDescent="0.35">
      <c r="T289" s="2"/>
    </row>
    <row r="290" spans="20:20" x14ac:dyDescent="0.35">
      <c r="T290" s="2"/>
    </row>
    <row r="291" spans="20:20" x14ac:dyDescent="0.35">
      <c r="T291" s="2"/>
    </row>
    <row r="292" spans="20:20" x14ac:dyDescent="0.35">
      <c r="T292" s="2"/>
    </row>
    <row r="293" spans="20:20" x14ac:dyDescent="0.35">
      <c r="T293" s="2"/>
    </row>
    <row r="294" spans="20:20" x14ac:dyDescent="0.35">
      <c r="T294" s="2"/>
    </row>
    <row r="295" spans="20:20" x14ac:dyDescent="0.35">
      <c r="T295" s="2"/>
    </row>
    <row r="296" spans="20:20" x14ac:dyDescent="0.35">
      <c r="T296" s="2"/>
    </row>
    <row r="297" spans="20:20" x14ac:dyDescent="0.35">
      <c r="T297" s="2"/>
    </row>
    <row r="298" spans="20:20" x14ac:dyDescent="0.35">
      <c r="T298" s="2"/>
    </row>
    <row r="299" spans="20:20" x14ac:dyDescent="0.35">
      <c r="T299" s="2"/>
    </row>
    <row r="300" spans="20:20" x14ac:dyDescent="0.35">
      <c r="T300" s="2"/>
    </row>
    <row r="301" spans="20:20" x14ac:dyDescent="0.35">
      <c r="T301" s="2"/>
    </row>
    <row r="302" spans="20:20" x14ac:dyDescent="0.35">
      <c r="T302" s="2"/>
    </row>
    <row r="303" spans="20:20" x14ac:dyDescent="0.35">
      <c r="T303" s="2"/>
    </row>
    <row r="304" spans="20:20" x14ac:dyDescent="0.35">
      <c r="T304" s="2"/>
    </row>
    <row r="305" spans="20:20" x14ac:dyDescent="0.35">
      <c r="T305" s="2"/>
    </row>
    <row r="306" spans="20:20" x14ac:dyDescent="0.35">
      <c r="T306" s="2"/>
    </row>
    <row r="307" spans="20:20" x14ac:dyDescent="0.35">
      <c r="T307" s="2"/>
    </row>
    <row r="308" spans="20:20" x14ac:dyDescent="0.35">
      <c r="T308" s="2"/>
    </row>
    <row r="309" spans="20:20" x14ac:dyDescent="0.35">
      <c r="T309" s="2"/>
    </row>
    <row r="310" spans="20:20" x14ac:dyDescent="0.35">
      <c r="T310" s="2"/>
    </row>
    <row r="311" spans="20:20" x14ac:dyDescent="0.35">
      <c r="T311" s="2"/>
    </row>
    <row r="312" spans="20:20" x14ac:dyDescent="0.35">
      <c r="T312" s="2"/>
    </row>
    <row r="313" spans="20:20" x14ac:dyDescent="0.35">
      <c r="T313" s="2"/>
    </row>
    <row r="314" spans="20:20" x14ac:dyDescent="0.35">
      <c r="T314" s="2"/>
    </row>
    <row r="315" spans="20:20" x14ac:dyDescent="0.35">
      <c r="T315" s="2"/>
    </row>
    <row r="316" spans="20:20" x14ac:dyDescent="0.35">
      <c r="T316" s="2"/>
    </row>
    <row r="317" spans="20:20" x14ac:dyDescent="0.35">
      <c r="T317" s="2"/>
    </row>
    <row r="318" spans="20:20" x14ac:dyDescent="0.35">
      <c r="T318" s="2"/>
    </row>
    <row r="319" spans="20:20" x14ac:dyDescent="0.35">
      <c r="T319" s="2"/>
    </row>
    <row r="320" spans="20:20" x14ac:dyDescent="0.35">
      <c r="T320" s="2"/>
    </row>
    <row r="321" spans="20:20" x14ac:dyDescent="0.35">
      <c r="T321" s="2"/>
    </row>
    <row r="322" spans="20:20" x14ac:dyDescent="0.35">
      <c r="T322" s="2"/>
    </row>
    <row r="323" spans="20:20" x14ac:dyDescent="0.35">
      <c r="T323" s="2"/>
    </row>
    <row r="324" spans="20:20" x14ac:dyDescent="0.35">
      <c r="T324" s="2"/>
    </row>
    <row r="325" spans="20:20" x14ac:dyDescent="0.35">
      <c r="T325" s="2"/>
    </row>
    <row r="326" spans="20:20" x14ac:dyDescent="0.35">
      <c r="T326" s="2"/>
    </row>
    <row r="327" spans="20:20" x14ac:dyDescent="0.35">
      <c r="T327" s="2"/>
    </row>
    <row r="328" spans="20:20" x14ac:dyDescent="0.35">
      <c r="T328" s="2"/>
    </row>
    <row r="329" spans="20:20" x14ac:dyDescent="0.35">
      <c r="T329" s="2"/>
    </row>
    <row r="330" spans="20:20" x14ac:dyDescent="0.35">
      <c r="T330" s="2"/>
    </row>
    <row r="331" spans="20:20" x14ac:dyDescent="0.35">
      <c r="T331" s="2"/>
    </row>
    <row r="332" spans="20:20" x14ac:dyDescent="0.35">
      <c r="T332" s="2"/>
    </row>
    <row r="333" spans="20:20" x14ac:dyDescent="0.35">
      <c r="T333" s="2"/>
    </row>
    <row r="334" spans="20:20" x14ac:dyDescent="0.35">
      <c r="T334" s="2"/>
    </row>
    <row r="335" spans="20:20" x14ac:dyDescent="0.35">
      <c r="T335" s="2"/>
    </row>
    <row r="336" spans="20:20" x14ac:dyDescent="0.35">
      <c r="T336" s="2"/>
    </row>
    <row r="337" spans="20:20" x14ac:dyDescent="0.35">
      <c r="T337" s="2"/>
    </row>
    <row r="338" spans="20:20" x14ac:dyDescent="0.35">
      <c r="T338" s="2"/>
    </row>
    <row r="339" spans="20:20" x14ac:dyDescent="0.35">
      <c r="T339" s="2"/>
    </row>
    <row r="340" spans="20:20" x14ac:dyDescent="0.35">
      <c r="T340" s="2"/>
    </row>
    <row r="341" spans="20:20" x14ac:dyDescent="0.35">
      <c r="T341" s="2"/>
    </row>
    <row r="342" spans="20:20" x14ac:dyDescent="0.35">
      <c r="T342" s="2"/>
    </row>
    <row r="343" spans="20:20" x14ac:dyDescent="0.35">
      <c r="T343" s="2"/>
    </row>
    <row r="344" spans="20:20" x14ac:dyDescent="0.35">
      <c r="T344" s="2"/>
    </row>
    <row r="345" spans="20:20" x14ac:dyDescent="0.35">
      <c r="T345" s="2"/>
    </row>
    <row r="346" spans="20:20" x14ac:dyDescent="0.35">
      <c r="T346" s="2"/>
    </row>
    <row r="347" spans="20:20" x14ac:dyDescent="0.35">
      <c r="T347" s="2"/>
    </row>
    <row r="348" spans="20:20" x14ac:dyDescent="0.35">
      <c r="T348" s="2"/>
    </row>
    <row r="349" spans="20:20" x14ac:dyDescent="0.35">
      <c r="T349" s="2"/>
    </row>
    <row r="350" spans="20:20" x14ac:dyDescent="0.35">
      <c r="T350" s="2"/>
    </row>
    <row r="351" spans="20:20" x14ac:dyDescent="0.35">
      <c r="T351" s="2"/>
    </row>
    <row r="352" spans="20:20" x14ac:dyDescent="0.35">
      <c r="T352" s="2"/>
    </row>
    <row r="353" spans="20:20" x14ac:dyDescent="0.35">
      <c r="T353" s="2"/>
    </row>
    <row r="354" spans="20:20" x14ac:dyDescent="0.35">
      <c r="T354" s="2"/>
    </row>
    <row r="355" spans="20:20" x14ac:dyDescent="0.35">
      <c r="T355" s="2"/>
    </row>
    <row r="356" spans="20:20" x14ac:dyDescent="0.35">
      <c r="T356" s="2"/>
    </row>
    <row r="357" spans="20:20" x14ac:dyDescent="0.35">
      <c r="T357" s="2"/>
    </row>
    <row r="358" spans="20:20" x14ac:dyDescent="0.35">
      <c r="T358" s="2"/>
    </row>
    <row r="359" spans="20:20" x14ac:dyDescent="0.35">
      <c r="T359" s="2"/>
    </row>
    <row r="360" spans="20:20" x14ac:dyDescent="0.35">
      <c r="T360" s="2"/>
    </row>
    <row r="361" spans="20:20" x14ac:dyDescent="0.35">
      <c r="T361" s="2"/>
    </row>
    <row r="362" spans="20:20" x14ac:dyDescent="0.35">
      <c r="T362" s="2"/>
    </row>
    <row r="363" spans="20:20" x14ac:dyDescent="0.35">
      <c r="T363" s="2"/>
    </row>
    <row r="364" spans="20:20" x14ac:dyDescent="0.35">
      <c r="T364" s="2"/>
    </row>
    <row r="365" spans="20:20" x14ac:dyDescent="0.35">
      <c r="T365" s="2"/>
    </row>
    <row r="366" spans="20:20" x14ac:dyDescent="0.35">
      <c r="T366" s="2"/>
    </row>
    <row r="367" spans="20:20" x14ac:dyDescent="0.35">
      <c r="T367" s="2"/>
    </row>
    <row r="368" spans="20:20" x14ac:dyDescent="0.35">
      <c r="T368" s="2"/>
    </row>
    <row r="369" spans="20:20" x14ac:dyDescent="0.35">
      <c r="T369" s="2"/>
    </row>
    <row r="370" spans="20:20" x14ac:dyDescent="0.35">
      <c r="T370" s="2"/>
    </row>
    <row r="371" spans="20:20" x14ac:dyDescent="0.35">
      <c r="T371" s="2"/>
    </row>
    <row r="372" spans="20:20" x14ac:dyDescent="0.35">
      <c r="T372" s="2"/>
    </row>
    <row r="373" spans="20:20" x14ac:dyDescent="0.35">
      <c r="T373" s="2"/>
    </row>
    <row r="374" spans="20:20" x14ac:dyDescent="0.35">
      <c r="T374" s="2"/>
    </row>
    <row r="375" spans="20:20" x14ac:dyDescent="0.35">
      <c r="T375" s="2"/>
    </row>
    <row r="376" spans="20:20" x14ac:dyDescent="0.35">
      <c r="T376" s="2"/>
    </row>
    <row r="377" spans="20:20" x14ac:dyDescent="0.35">
      <c r="T377" s="2"/>
    </row>
    <row r="378" spans="20:20" x14ac:dyDescent="0.35">
      <c r="T378" s="2"/>
    </row>
    <row r="379" spans="20:20" x14ac:dyDescent="0.35">
      <c r="T379" s="2"/>
    </row>
    <row r="380" spans="20:20" x14ac:dyDescent="0.35">
      <c r="T380" s="2"/>
    </row>
    <row r="381" spans="20:20" x14ac:dyDescent="0.35">
      <c r="T381" s="2"/>
    </row>
    <row r="382" spans="20:20" x14ac:dyDescent="0.35">
      <c r="T382" s="2"/>
    </row>
    <row r="383" spans="20:20" x14ac:dyDescent="0.35">
      <c r="T383" s="2"/>
    </row>
    <row r="384" spans="20:20" x14ac:dyDescent="0.35">
      <c r="T384" s="2"/>
    </row>
    <row r="385" spans="20:20" x14ac:dyDescent="0.35">
      <c r="T385" s="2"/>
    </row>
    <row r="386" spans="20:20" x14ac:dyDescent="0.35">
      <c r="T386" s="2"/>
    </row>
    <row r="387" spans="20:20" x14ac:dyDescent="0.35">
      <c r="T387" s="2"/>
    </row>
    <row r="388" spans="20:20" x14ac:dyDescent="0.35">
      <c r="T388" s="2"/>
    </row>
    <row r="389" spans="20:20" x14ac:dyDescent="0.35">
      <c r="T389" s="2"/>
    </row>
    <row r="390" spans="20:20" x14ac:dyDescent="0.35">
      <c r="T390" s="2"/>
    </row>
    <row r="391" spans="20:20" x14ac:dyDescent="0.35">
      <c r="T391" s="2"/>
    </row>
    <row r="392" spans="20:20" x14ac:dyDescent="0.35">
      <c r="T392" s="2"/>
    </row>
    <row r="393" spans="20:20" x14ac:dyDescent="0.35">
      <c r="T393" s="2"/>
    </row>
    <row r="394" spans="20:20" x14ac:dyDescent="0.35">
      <c r="T394" s="2"/>
    </row>
    <row r="395" spans="20:20" x14ac:dyDescent="0.35">
      <c r="T395" s="2"/>
    </row>
    <row r="396" spans="20:20" x14ac:dyDescent="0.35">
      <c r="T396" s="2"/>
    </row>
    <row r="397" spans="20:20" x14ac:dyDescent="0.35">
      <c r="T397" s="2"/>
    </row>
    <row r="398" spans="20:20" x14ac:dyDescent="0.35">
      <c r="T398" s="2"/>
    </row>
    <row r="399" spans="20:20" x14ac:dyDescent="0.35">
      <c r="T399" s="2"/>
    </row>
    <row r="400" spans="20:20" x14ac:dyDescent="0.35">
      <c r="T400" s="2"/>
    </row>
    <row r="401" spans="20:20" x14ac:dyDescent="0.35">
      <c r="T401" s="2"/>
    </row>
    <row r="402" spans="20:20" x14ac:dyDescent="0.35">
      <c r="T402" s="2"/>
    </row>
    <row r="403" spans="20:20" x14ac:dyDescent="0.35">
      <c r="T403" s="2"/>
    </row>
    <row r="404" spans="20:20" x14ac:dyDescent="0.35">
      <c r="T404" s="2"/>
    </row>
    <row r="405" spans="20:20" x14ac:dyDescent="0.35">
      <c r="T405" s="2"/>
    </row>
    <row r="406" spans="20:20" x14ac:dyDescent="0.35">
      <c r="T406" s="2"/>
    </row>
    <row r="407" spans="20:20" x14ac:dyDescent="0.35">
      <c r="T407" s="2"/>
    </row>
    <row r="408" spans="20:20" x14ac:dyDescent="0.35">
      <c r="T408" s="2"/>
    </row>
    <row r="409" spans="20:20" x14ac:dyDescent="0.35">
      <c r="T409" s="2"/>
    </row>
    <row r="410" spans="20:20" x14ac:dyDescent="0.35">
      <c r="T410" s="2"/>
    </row>
    <row r="411" spans="20:20" x14ac:dyDescent="0.35">
      <c r="T411" s="2"/>
    </row>
    <row r="412" spans="20:20" x14ac:dyDescent="0.35">
      <c r="T412" s="2"/>
    </row>
    <row r="413" spans="20:20" x14ac:dyDescent="0.35">
      <c r="T413" s="2"/>
    </row>
    <row r="414" spans="20:20" x14ac:dyDescent="0.35">
      <c r="T414" s="2"/>
    </row>
    <row r="415" spans="20:20" x14ac:dyDescent="0.35">
      <c r="T415" s="2"/>
    </row>
    <row r="416" spans="20:20" x14ac:dyDescent="0.35">
      <c r="T416" s="2"/>
    </row>
    <row r="417" spans="20:20" x14ac:dyDescent="0.35">
      <c r="T417" s="2"/>
    </row>
    <row r="418" spans="20:20" x14ac:dyDescent="0.35">
      <c r="T418" s="2"/>
    </row>
    <row r="419" spans="20:20" x14ac:dyDescent="0.35">
      <c r="T419" s="2"/>
    </row>
    <row r="420" spans="20:20" x14ac:dyDescent="0.35">
      <c r="T420" s="2"/>
    </row>
    <row r="421" spans="20:20" x14ac:dyDescent="0.35">
      <c r="T421" s="2"/>
    </row>
    <row r="422" spans="20:20" x14ac:dyDescent="0.35">
      <c r="T422" s="2"/>
    </row>
    <row r="423" spans="20:20" x14ac:dyDescent="0.35">
      <c r="T423" s="2"/>
    </row>
    <row r="424" spans="20:20" x14ac:dyDescent="0.35">
      <c r="T424" s="2"/>
    </row>
    <row r="425" spans="20:20" x14ac:dyDescent="0.35">
      <c r="T425" s="2"/>
    </row>
    <row r="426" spans="20:20" x14ac:dyDescent="0.35">
      <c r="T426" s="2"/>
    </row>
    <row r="427" spans="20:20" x14ac:dyDescent="0.35">
      <c r="T427" s="2"/>
    </row>
    <row r="428" spans="20:20" x14ac:dyDescent="0.35">
      <c r="T428" s="2"/>
    </row>
    <row r="429" spans="20:20" x14ac:dyDescent="0.35">
      <c r="T429" s="2"/>
    </row>
    <row r="430" spans="20:20" x14ac:dyDescent="0.35">
      <c r="T430" s="2"/>
    </row>
    <row r="431" spans="20:20" x14ac:dyDescent="0.35">
      <c r="T431" s="2"/>
    </row>
    <row r="432" spans="20:20" x14ac:dyDescent="0.35">
      <c r="T432" s="2"/>
    </row>
    <row r="433" spans="20:20" x14ac:dyDescent="0.35">
      <c r="T433" s="2"/>
    </row>
    <row r="434" spans="20:20" x14ac:dyDescent="0.35">
      <c r="T434" s="2"/>
    </row>
    <row r="435" spans="20:20" x14ac:dyDescent="0.35">
      <c r="T435" s="2"/>
    </row>
    <row r="436" spans="20:20" x14ac:dyDescent="0.35">
      <c r="T436" s="2"/>
    </row>
    <row r="437" spans="20:20" x14ac:dyDescent="0.35">
      <c r="T437" s="2"/>
    </row>
    <row r="438" spans="20:20" x14ac:dyDescent="0.35">
      <c r="T438" s="2"/>
    </row>
    <row r="439" spans="20:20" x14ac:dyDescent="0.35">
      <c r="T439" s="2"/>
    </row>
    <row r="440" spans="20:20" x14ac:dyDescent="0.35">
      <c r="T440" s="2"/>
    </row>
    <row r="441" spans="20:20" x14ac:dyDescent="0.35">
      <c r="T441" s="2"/>
    </row>
    <row r="442" spans="20:20" x14ac:dyDescent="0.35">
      <c r="T442" s="2"/>
    </row>
    <row r="443" spans="20:20" x14ac:dyDescent="0.35">
      <c r="T443" s="2"/>
    </row>
    <row r="444" spans="20:20" x14ac:dyDescent="0.35">
      <c r="T444" s="2"/>
    </row>
    <row r="445" spans="20:20" x14ac:dyDescent="0.35">
      <c r="T445" s="2"/>
    </row>
    <row r="446" spans="20:20" x14ac:dyDescent="0.35">
      <c r="T446" s="2"/>
    </row>
    <row r="447" spans="20:20" x14ac:dyDescent="0.35">
      <c r="T447" s="2"/>
    </row>
    <row r="448" spans="20:20" x14ac:dyDescent="0.35">
      <c r="T448" s="2"/>
    </row>
    <row r="449" spans="20:20" x14ac:dyDescent="0.35">
      <c r="T449" s="2"/>
    </row>
    <row r="450" spans="20:20" x14ac:dyDescent="0.35">
      <c r="T450" s="2"/>
    </row>
    <row r="451" spans="20:20" x14ac:dyDescent="0.35">
      <c r="T451" s="2"/>
    </row>
    <row r="452" spans="20:20" x14ac:dyDescent="0.35">
      <c r="T452" s="2"/>
    </row>
    <row r="453" spans="20:20" x14ac:dyDescent="0.35">
      <c r="T453" s="2"/>
    </row>
    <row r="454" spans="20:20" x14ac:dyDescent="0.35">
      <c r="T454" s="2"/>
    </row>
    <row r="455" spans="20:20" x14ac:dyDescent="0.35">
      <c r="T455" s="2"/>
    </row>
    <row r="456" spans="20:20" x14ac:dyDescent="0.35">
      <c r="T456" s="2"/>
    </row>
    <row r="457" spans="20:20" x14ac:dyDescent="0.35">
      <c r="T457" s="2"/>
    </row>
    <row r="458" spans="20:20" x14ac:dyDescent="0.35">
      <c r="T458" s="2"/>
    </row>
    <row r="459" spans="20:20" x14ac:dyDescent="0.35">
      <c r="T459" s="2"/>
    </row>
    <row r="460" spans="20:20" x14ac:dyDescent="0.35">
      <c r="T460" s="2"/>
    </row>
    <row r="461" spans="20:20" x14ac:dyDescent="0.35">
      <c r="T461" s="2"/>
    </row>
    <row r="462" spans="20:20" x14ac:dyDescent="0.35">
      <c r="T462" s="2"/>
    </row>
    <row r="463" spans="20:20" x14ac:dyDescent="0.35">
      <c r="T463" s="2"/>
    </row>
    <row r="464" spans="20:20" x14ac:dyDescent="0.35">
      <c r="T464" s="2"/>
    </row>
    <row r="465" spans="20:20" x14ac:dyDescent="0.35">
      <c r="T465" s="2"/>
    </row>
    <row r="466" spans="20:20" x14ac:dyDescent="0.35">
      <c r="T466" s="2"/>
    </row>
    <row r="467" spans="20:20" x14ac:dyDescent="0.35">
      <c r="T467" s="2"/>
    </row>
    <row r="468" spans="20:20" x14ac:dyDescent="0.35">
      <c r="T468" s="2"/>
    </row>
    <row r="469" spans="20:20" x14ac:dyDescent="0.35">
      <c r="T469" s="2"/>
    </row>
    <row r="470" spans="20:20" x14ac:dyDescent="0.35">
      <c r="T470" s="2"/>
    </row>
    <row r="471" spans="20:20" x14ac:dyDescent="0.35">
      <c r="T471" s="2"/>
    </row>
    <row r="472" spans="20:20" x14ac:dyDescent="0.35">
      <c r="T472" s="2"/>
    </row>
    <row r="473" spans="20:20" x14ac:dyDescent="0.35">
      <c r="T473" s="2"/>
    </row>
    <row r="474" spans="20:20" x14ac:dyDescent="0.35">
      <c r="T474" s="2"/>
    </row>
    <row r="475" spans="20:20" x14ac:dyDescent="0.35">
      <c r="T475" s="2"/>
    </row>
    <row r="476" spans="20:20" x14ac:dyDescent="0.35">
      <c r="T476" s="2"/>
    </row>
    <row r="477" spans="20:20" x14ac:dyDescent="0.35">
      <c r="T477" s="2"/>
    </row>
    <row r="478" spans="20:20" x14ac:dyDescent="0.35">
      <c r="T478" s="2"/>
    </row>
    <row r="479" spans="20:20" x14ac:dyDescent="0.35">
      <c r="T479" s="2"/>
    </row>
    <row r="480" spans="20:20" x14ac:dyDescent="0.35">
      <c r="T480" s="2"/>
    </row>
    <row r="481" spans="20:20" x14ac:dyDescent="0.35">
      <c r="T481" s="2"/>
    </row>
    <row r="482" spans="20:20" x14ac:dyDescent="0.35">
      <c r="T482" s="2"/>
    </row>
    <row r="483" spans="20:20" x14ac:dyDescent="0.35">
      <c r="T483" s="2"/>
    </row>
    <row r="484" spans="20:20" x14ac:dyDescent="0.35">
      <c r="T484" s="2"/>
    </row>
    <row r="485" spans="20:20" x14ac:dyDescent="0.35">
      <c r="T485" s="2"/>
    </row>
    <row r="486" spans="20:20" x14ac:dyDescent="0.35">
      <c r="T486" s="2"/>
    </row>
    <row r="487" spans="20:20" x14ac:dyDescent="0.35">
      <c r="T487" s="2"/>
    </row>
    <row r="488" spans="20:20" x14ac:dyDescent="0.35">
      <c r="T488" s="2"/>
    </row>
    <row r="489" spans="20:20" x14ac:dyDescent="0.35">
      <c r="T489" s="2"/>
    </row>
    <row r="490" spans="20:20" x14ac:dyDescent="0.35">
      <c r="T490" s="2"/>
    </row>
    <row r="491" spans="20:20" x14ac:dyDescent="0.35">
      <c r="T491" s="2"/>
    </row>
    <row r="492" spans="20:20" x14ac:dyDescent="0.35">
      <c r="T492" s="2"/>
    </row>
    <row r="493" spans="20:20" x14ac:dyDescent="0.35">
      <c r="T493" s="2"/>
    </row>
    <row r="494" spans="20:20" x14ac:dyDescent="0.35">
      <c r="T494" s="2"/>
    </row>
    <row r="495" spans="20:20" x14ac:dyDescent="0.35">
      <c r="T495" s="2"/>
    </row>
    <row r="496" spans="20:20" x14ac:dyDescent="0.35">
      <c r="T496" s="2"/>
    </row>
    <row r="497" spans="20:20" x14ac:dyDescent="0.35">
      <c r="T497" s="2"/>
    </row>
    <row r="498" spans="20:20" x14ac:dyDescent="0.35">
      <c r="T498" s="2"/>
    </row>
    <row r="499" spans="20:20" x14ac:dyDescent="0.35">
      <c r="T499" s="2"/>
    </row>
    <row r="500" spans="20:20" x14ac:dyDescent="0.35">
      <c r="T500" s="2"/>
    </row>
    <row r="501" spans="20:20" x14ac:dyDescent="0.35">
      <c r="T501" s="2"/>
    </row>
    <row r="502" spans="20:20" x14ac:dyDescent="0.35">
      <c r="T502" s="2"/>
    </row>
    <row r="503" spans="20:20" x14ac:dyDescent="0.35">
      <c r="T503" s="2"/>
    </row>
    <row r="504" spans="20:20" x14ac:dyDescent="0.35">
      <c r="T504" s="2"/>
    </row>
    <row r="505" spans="20:20" x14ac:dyDescent="0.35">
      <c r="T505" s="2"/>
    </row>
    <row r="506" spans="20:20" x14ac:dyDescent="0.35">
      <c r="T506" s="2"/>
    </row>
    <row r="507" spans="20:20" x14ac:dyDescent="0.35">
      <c r="T507" s="2"/>
    </row>
    <row r="508" spans="20:20" x14ac:dyDescent="0.35">
      <c r="T508" s="2"/>
    </row>
    <row r="509" spans="20:20" x14ac:dyDescent="0.35">
      <c r="T509" s="2"/>
    </row>
    <row r="510" spans="20:20" x14ac:dyDescent="0.35">
      <c r="T510" s="2"/>
    </row>
    <row r="511" spans="20:20" x14ac:dyDescent="0.35">
      <c r="T511" s="2"/>
    </row>
    <row r="512" spans="20:20" x14ac:dyDescent="0.35">
      <c r="T512" s="2"/>
    </row>
    <row r="513" spans="20:20" x14ac:dyDescent="0.35">
      <c r="T513" s="2"/>
    </row>
    <row r="514" spans="20:20" x14ac:dyDescent="0.35">
      <c r="T514" s="2"/>
    </row>
    <row r="515" spans="20:20" x14ac:dyDescent="0.35">
      <c r="T515" s="2"/>
    </row>
    <row r="516" spans="20:20" x14ac:dyDescent="0.35">
      <c r="T516" s="2"/>
    </row>
    <row r="517" spans="20:20" x14ac:dyDescent="0.35">
      <c r="T517" s="2"/>
    </row>
    <row r="518" spans="20:20" x14ac:dyDescent="0.35">
      <c r="T518" s="2"/>
    </row>
    <row r="519" spans="20:20" x14ac:dyDescent="0.35">
      <c r="T519" s="2"/>
    </row>
    <row r="520" spans="20:20" x14ac:dyDescent="0.35">
      <c r="T520" s="2"/>
    </row>
    <row r="521" spans="20:20" x14ac:dyDescent="0.35">
      <c r="T521" s="2"/>
    </row>
    <row r="522" spans="20:20" x14ac:dyDescent="0.35">
      <c r="T522" s="2"/>
    </row>
    <row r="523" spans="20:20" x14ac:dyDescent="0.35">
      <c r="T523" s="2"/>
    </row>
    <row r="524" spans="20:20" x14ac:dyDescent="0.35">
      <c r="T524" s="2"/>
    </row>
    <row r="525" spans="20:20" x14ac:dyDescent="0.35">
      <c r="T525" s="2"/>
    </row>
    <row r="526" spans="20:20" x14ac:dyDescent="0.35">
      <c r="T526" s="2"/>
    </row>
    <row r="527" spans="20:20" x14ac:dyDescent="0.35">
      <c r="T527" s="2"/>
    </row>
    <row r="528" spans="20:20" x14ac:dyDescent="0.35">
      <c r="T528" s="2"/>
    </row>
    <row r="529" spans="20:20" x14ac:dyDescent="0.35">
      <c r="T529" s="2"/>
    </row>
    <row r="530" spans="20:20" x14ac:dyDescent="0.35">
      <c r="T530" s="2"/>
    </row>
    <row r="531" spans="20:20" x14ac:dyDescent="0.35">
      <c r="T531" s="2"/>
    </row>
    <row r="532" spans="20:20" x14ac:dyDescent="0.35">
      <c r="T532" s="2"/>
    </row>
    <row r="533" spans="20:20" x14ac:dyDescent="0.35">
      <c r="T533" s="2"/>
    </row>
    <row r="534" spans="20:20" x14ac:dyDescent="0.35">
      <c r="T534" s="2"/>
    </row>
    <row r="535" spans="20:20" x14ac:dyDescent="0.35">
      <c r="T535" s="2"/>
    </row>
    <row r="536" spans="20:20" x14ac:dyDescent="0.35">
      <c r="T536" s="2"/>
    </row>
    <row r="537" spans="20:20" x14ac:dyDescent="0.35">
      <c r="T537" s="2"/>
    </row>
    <row r="538" spans="20:20" x14ac:dyDescent="0.35">
      <c r="T538" s="2"/>
    </row>
    <row r="539" spans="20:20" x14ac:dyDescent="0.35">
      <c r="T539" s="2"/>
    </row>
    <row r="540" spans="20:20" x14ac:dyDescent="0.35">
      <c r="T540" s="2"/>
    </row>
    <row r="541" spans="20:20" x14ac:dyDescent="0.35">
      <c r="T541" s="2"/>
    </row>
    <row r="542" spans="20:20" x14ac:dyDescent="0.35">
      <c r="T542" s="2"/>
    </row>
    <row r="543" spans="20:20" x14ac:dyDescent="0.35">
      <c r="T543" s="2"/>
    </row>
    <row r="544" spans="20:20" x14ac:dyDescent="0.35">
      <c r="T544" s="2"/>
    </row>
    <row r="545" spans="20:20" x14ac:dyDescent="0.35">
      <c r="T545" s="2"/>
    </row>
    <row r="546" spans="20:20" x14ac:dyDescent="0.35">
      <c r="T546" s="2"/>
    </row>
    <row r="547" spans="20:20" x14ac:dyDescent="0.35">
      <c r="T547" s="2"/>
    </row>
    <row r="548" spans="20:20" x14ac:dyDescent="0.35">
      <c r="T548" s="2"/>
    </row>
    <row r="549" spans="20:20" x14ac:dyDescent="0.35">
      <c r="T549" s="2"/>
    </row>
    <row r="550" spans="20:20" x14ac:dyDescent="0.35">
      <c r="T550" s="2"/>
    </row>
    <row r="551" spans="20:20" x14ac:dyDescent="0.35">
      <c r="T551" s="2"/>
    </row>
    <row r="552" spans="20:20" x14ac:dyDescent="0.35">
      <c r="T552" s="2"/>
    </row>
    <row r="553" spans="20:20" x14ac:dyDescent="0.35">
      <c r="T553" s="2"/>
    </row>
    <row r="554" spans="20:20" x14ac:dyDescent="0.35">
      <c r="T554" s="2"/>
    </row>
    <row r="555" spans="20:20" x14ac:dyDescent="0.35">
      <c r="T555" s="2"/>
    </row>
    <row r="556" spans="20:20" x14ac:dyDescent="0.35">
      <c r="T556" s="2"/>
    </row>
    <row r="557" spans="20:20" x14ac:dyDescent="0.35">
      <c r="T557" s="2"/>
    </row>
    <row r="558" spans="20:20" x14ac:dyDescent="0.35">
      <c r="T558" s="2"/>
    </row>
    <row r="559" spans="20:20" x14ac:dyDescent="0.35">
      <c r="T559" s="2"/>
    </row>
    <row r="560" spans="20:20" x14ac:dyDescent="0.35">
      <c r="T560" s="2"/>
    </row>
    <row r="561" spans="20:20" x14ac:dyDescent="0.35">
      <c r="T561" s="2"/>
    </row>
    <row r="562" spans="20:20" x14ac:dyDescent="0.35">
      <c r="T562" s="2"/>
    </row>
    <row r="563" spans="20:20" x14ac:dyDescent="0.35">
      <c r="T563" s="2"/>
    </row>
    <row r="564" spans="20:20" x14ac:dyDescent="0.35">
      <c r="T564" s="2"/>
    </row>
    <row r="565" spans="20:20" x14ac:dyDescent="0.35">
      <c r="T565" s="2"/>
    </row>
    <row r="566" spans="20:20" x14ac:dyDescent="0.35">
      <c r="T566" s="2"/>
    </row>
    <row r="567" spans="20:20" x14ac:dyDescent="0.35">
      <c r="T567" s="2"/>
    </row>
    <row r="568" spans="20:20" x14ac:dyDescent="0.35">
      <c r="T568" s="2"/>
    </row>
    <row r="569" spans="20:20" x14ac:dyDescent="0.35">
      <c r="T569" s="2"/>
    </row>
    <row r="570" spans="20:20" x14ac:dyDescent="0.35">
      <c r="T570" s="2"/>
    </row>
    <row r="571" spans="20:20" x14ac:dyDescent="0.35">
      <c r="T571" s="2"/>
    </row>
    <row r="572" spans="20:20" x14ac:dyDescent="0.35">
      <c r="T572" s="2"/>
    </row>
    <row r="573" spans="20:20" x14ac:dyDescent="0.35">
      <c r="T573" s="2"/>
    </row>
    <row r="574" spans="20:20" x14ac:dyDescent="0.35">
      <c r="T574" s="2"/>
    </row>
    <row r="575" spans="20:20" x14ac:dyDescent="0.35">
      <c r="T575" s="2"/>
    </row>
    <row r="576" spans="20:20" x14ac:dyDescent="0.35">
      <c r="T576" s="2"/>
    </row>
    <row r="577" spans="20:20" x14ac:dyDescent="0.35">
      <c r="T577" s="2"/>
    </row>
    <row r="578" spans="20:20" x14ac:dyDescent="0.35">
      <c r="T578" s="2"/>
    </row>
    <row r="579" spans="20:20" x14ac:dyDescent="0.35">
      <c r="T579" s="2"/>
    </row>
    <row r="580" spans="20:20" x14ac:dyDescent="0.35">
      <c r="T580" s="2"/>
    </row>
    <row r="581" spans="20:20" x14ac:dyDescent="0.35">
      <c r="T581" s="2"/>
    </row>
    <row r="582" spans="20:20" x14ac:dyDescent="0.35">
      <c r="T582" s="2"/>
    </row>
    <row r="583" spans="20:20" x14ac:dyDescent="0.35">
      <c r="T583" s="2"/>
    </row>
    <row r="584" spans="20:20" x14ac:dyDescent="0.35">
      <c r="T584" s="2"/>
    </row>
    <row r="585" spans="20:20" x14ac:dyDescent="0.35">
      <c r="T585" s="2"/>
    </row>
    <row r="586" spans="20:20" x14ac:dyDescent="0.35">
      <c r="T586" s="2"/>
    </row>
    <row r="587" spans="20:20" x14ac:dyDescent="0.35">
      <c r="T587" s="2"/>
    </row>
    <row r="588" spans="20:20" x14ac:dyDescent="0.35">
      <c r="T588" s="2"/>
    </row>
    <row r="589" spans="20:20" x14ac:dyDescent="0.35">
      <c r="T589" s="2"/>
    </row>
    <row r="590" spans="20:20" x14ac:dyDescent="0.35">
      <c r="T590" s="2"/>
    </row>
    <row r="591" spans="20:20" x14ac:dyDescent="0.35">
      <c r="T591" s="2"/>
    </row>
    <row r="592" spans="20:20" x14ac:dyDescent="0.35">
      <c r="T592" s="2"/>
    </row>
    <row r="593" spans="20:20" x14ac:dyDescent="0.35">
      <c r="T593" s="2"/>
    </row>
    <row r="594" spans="20:20" x14ac:dyDescent="0.35">
      <c r="T594" s="2"/>
    </row>
    <row r="595" spans="20:20" x14ac:dyDescent="0.35">
      <c r="T595" s="2"/>
    </row>
    <row r="596" spans="20:20" x14ac:dyDescent="0.35">
      <c r="T596" s="2"/>
    </row>
    <row r="597" spans="20:20" x14ac:dyDescent="0.35">
      <c r="T597" s="2"/>
    </row>
    <row r="598" spans="20:20" x14ac:dyDescent="0.35">
      <c r="T598" s="2"/>
    </row>
    <row r="599" spans="20:20" x14ac:dyDescent="0.35">
      <c r="T599" s="2"/>
    </row>
    <row r="600" spans="20:20" x14ac:dyDescent="0.35">
      <c r="T600" s="2"/>
    </row>
    <row r="601" spans="20:20" x14ac:dyDescent="0.35">
      <c r="T601" s="2"/>
    </row>
    <row r="602" spans="20:20" x14ac:dyDescent="0.35">
      <c r="T602" s="2"/>
    </row>
    <row r="603" spans="20:20" x14ac:dyDescent="0.35">
      <c r="T603" s="2"/>
    </row>
    <row r="604" spans="20:20" x14ac:dyDescent="0.35">
      <c r="T604" s="2"/>
    </row>
    <row r="605" spans="20:20" x14ac:dyDescent="0.35">
      <c r="T605" s="2"/>
    </row>
    <row r="606" spans="20:20" x14ac:dyDescent="0.35">
      <c r="T606" s="2"/>
    </row>
    <row r="607" spans="20:20" x14ac:dyDescent="0.35">
      <c r="T607" s="2"/>
    </row>
    <row r="608" spans="20:20" x14ac:dyDescent="0.35">
      <c r="T608" s="2"/>
    </row>
    <row r="609" spans="20:21" x14ac:dyDescent="0.35">
      <c r="T609" s="2"/>
    </row>
    <row r="610" spans="20:21" x14ac:dyDescent="0.35">
      <c r="T610" s="2"/>
    </row>
    <row r="611" spans="20:21" x14ac:dyDescent="0.35">
      <c r="T611" s="2"/>
    </row>
    <row r="612" spans="20:21" x14ac:dyDescent="0.35">
      <c r="T612" s="2"/>
    </row>
    <row r="613" spans="20:21" x14ac:dyDescent="0.35">
      <c r="T613" s="2"/>
    </row>
    <row r="614" spans="20:21" x14ac:dyDescent="0.35">
      <c r="T614" s="2"/>
    </row>
    <row r="615" spans="20:21" x14ac:dyDescent="0.35">
      <c r="T615" s="2"/>
    </row>
    <row r="616" spans="20:21" x14ac:dyDescent="0.35">
      <c r="T616" s="2"/>
    </row>
    <row r="617" spans="20:21" x14ac:dyDescent="0.35">
      <c r="T617" s="2"/>
    </row>
    <row r="618" spans="20:21" x14ac:dyDescent="0.35">
      <c r="T618" s="2"/>
    </row>
    <row r="619" spans="20:21" x14ac:dyDescent="0.35">
      <c r="T619" s="2"/>
    </row>
    <row r="620" spans="20:21" x14ac:dyDescent="0.35">
      <c r="T620"/>
      <c r="U620"/>
    </row>
    <row r="621" spans="20:21" x14ac:dyDescent="0.35">
      <c r="T621"/>
      <c r="U621"/>
    </row>
    <row r="622" spans="20:21" x14ac:dyDescent="0.35">
      <c r="T622"/>
      <c r="U622"/>
    </row>
    <row r="623" spans="20:21" x14ac:dyDescent="0.35">
      <c r="T623"/>
      <c r="U623"/>
    </row>
    <row r="624" spans="20:21" x14ac:dyDescent="0.35">
      <c r="T624"/>
      <c r="U624"/>
    </row>
    <row r="625" spans="20:21" x14ac:dyDescent="0.35">
      <c r="T625"/>
      <c r="U625"/>
    </row>
    <row r="626" spans="20:21" x14ac:dyDescent="0.35">
      <c r="T626"/>
      <c r="U626"/>
    </row>
    <row r="627" spans="20:21" x14ac:dyDescent="0.35">
      <c r="T627"/>
      <c r="U627"/>
    </row>
    <row r="628" spans="20:21" x14ac:dyDescent="0.35">
      <c r="T628"/>
      <c r="U628"/>
    </row>
    <row r="629" spans="20:21" x14ac:dyDescent="0.35">
      <c r="T629"/>
      <c r="U629"/>
    </row>
    <row r="630" spans="20:21" x14ac:dyDescent="0.35">
      <c r="T630"/>
      <c r="U630"/>
    </row>
    <row r="631" spans="20:21" x14ac:dyDescent="0.35">
      <c r="T631"/>
      <c r="U631"/>
    </row>
    <row r="632" spans="20:21" x14ac:dyDescent="0.35">
      <c r="T632"/>
      <c r="U632"/>
    </row>
    <row r="633" spans="20:21" x14ac:dyDescent="0.35">
      <c r="T633"/>
      <c r="U633"/>
    </row>
    <row r="634" spans="20:21" x14ac:dyDescent="0.35">
      <c r="T634"/>
      <c r="U634"/>
    </row>
    <row r="635" spans="20:21" x14ac:dyDescent="0.35">
      <c r="T635"/>
      <c r="U635"/>
    </row>
    <row r="636" spans="20:21" x14ac:dyDescent="0.35">
      <c r="T636"/>
      <c r="U636"/>
    </row>
    <row r="637" spans="20:21" x14ac:dyDescent="0.35">
      <c r="T637"/>
      <c r="U637"/>
    </row>
    <row r="638" spans="20:21" x14ac:dyDescent="0.35">
      <c r="T638"/>
      <c r="U638"/>
    </row>
    <row r="639" spans="20:21" x14ac:dyDescent="0.35">
      <c r="T639"/>
      <c r="U639"/>
    </row>
    <row r="640" spans="20:21" x14ac:dyDescent="0.35">
      <c r="T640"/>
      <c r="U640"/>
    </row>
    <row r="641" spans="20:21" x14ac:dyDescent="0.35">
      <c r="T641"/>
      <c r="U641"/>
    </row>
    <row r="642" spans="20:21" x14ac:dyDescent="0.35">
      <c r="T642"/>
      <c r="U642"/>
    </row>
    <row r="643" spans="20:21" x14ac:dyDescent="0.35">
      <c r="T643"/>
      <c r="U643"/>
    </row>
    <row r="644" spans="20:21" x14ac:dyDescent="0.35">
      <c r="T644"/>
      <c r="U644"/>
    </row>
    <row r="645" spans="20:21" x14ac:dyDescent="0.35">
      <c r="T645"/>
      <c r="U645"/>
    </row>
    <row r="646" spans="20:21" x14ac:dyDescent="0.35">
      <c r="T646"/>
      <c r="U646"/>
    </row>
    <row r="647" spans="20:21" x14ac:dyDescent="0.35">
      <c r="T647"/>
      <c r="U647"/>
    </row>
    <row r="648" spans="20:21" x14ac:dyDescent="0.35">
      <c r="T648"/>
      <c r="U648"/>
    </row>
    <row r="649" spans="20:21" x14ac:dyDescent="0.35">
      <c r="T649"/>
      <c r="U649"/>
    </row>
    <row r="650" spans="20:21" x14ac:dyDescent="0.35">
      <c r="T650"/>
      <c r="U650"/>
    </row>
    <row r="651" spans="20:21" x14ac:dyDescent="0.35">
      <c r="T651"/>
      <c r="U651"/>
    </row>
    <row r="652" spans="20:21" x14ac:dyDescent="0.35">
      <c r="T652"/>
      <c r="U652"/>
    </row>
    <row r="653" spans="20:21" x14ac:dyDescent="0.35">
      <c r="T653"/>
      <c r="U653"/>
    </row>
    <row r="654" spans="20:21" x14ac:dyDescent="0.35">
      <c r="T654"/>
      <c r="U654"/>
    </row>
    <row r="655" spans="20:21" x14ac:dyDescent="0.35">
      <c r="T655"/>
      <c r="U655"/>
    </row>
    <row r="656" spans="20:21" x14ac:dyDescent="0.35">
      <c r="T656"/>
      <c r="U656"/>
    </row>
    <row r="657" spans="20:21" x14ac:dyDescent="0.35">
      <c r="T657"/>
      <c r="U657"/>
    </row>
    <row r="658" spans="20:21" x14ac:dyDescent="0.35">
      <c r="T658"/>
      <c r="U658"/>
    </row>
    <row r="659" spans="20:21" x14ac:dyDescent="0.35">
      <c r="T659"/>
      <c r="U659"/>
    </row>
    <row r="660" spans="20:21" x14ac:dyDescent="0.35">
      <c r="T660"/>
      <c r="U660"/>
    </row>
    <row r="661" spans="20:21" x14ac:dyDescent="0.35">
      <c r="T661"/>
      <c r="U661"/>
    </row>
    <row r="662" spans="20:21" x14ac:dyDescent="0.35">
      <c r="T662"/>
      <c r="U662"/>
    </row>
    <row r="663" spans="20:21" x14ac:dyDescent="0.35">
      <c r="T663"/>
      <c r="U663"/>
    </row>
    <row r="664" spans="20:21" x14ac:dyDescent="0.35">
      <c r="T664"/>
      <c r="U664"/>
    </row>
    <row r="665" spans="20:21" x14ac:dyDescent="0.35">
      <c r="T665"/>
      <c r="U665"/>
    </row>
    <row r="666" spans="20:21" x14ac:dyDescent="0.35">
      <c r="T666"/>
      <c r="U666"/>
    </row>
    <row r="667" spans="20:21" x14ac:dyDescent="0.35">
      <c r="T667"/>
      <c r="U667"/>
    </row>
    <row r="668" spans="20:21" x14ac:dyDescent="0.35">
      <c r="T668"/>
      <c r="U668"/>
    </row>
    <row r="669" spans="20:21" x14ac:dyDescent="0.35">
      <c r="T669"/>
      <c r="U669"/>
    </row>
    <row r="670" spans="20:21" x14ac:dyDescent="0.35">
      <c r="T670"/>
      <c r="U670"/>
    </row>
    <row r="671" spans="20:21" x14ac:dyDescent="0.35">
      <c r="T671"/>
      <c r="U671"/>
    </row>
    <row r="672" spans="20:21" x14ac:dyDescent="0.35">
      <c r="T672"/>
      <c r="U672"/>
    </row>
    <row r="673" spans="20:21" x14ac:dyDescent="0.35">
      <c r="T673"/>
      <c r="U673"/>
    </row>
    <row r="674" spans="20:21" x14ac:dyDescent="0.35">
      <c r="T674"/>
      <c r="U674"/>
    </row>
    <row r="675" spans="20:21" x14ac:dyDescent="0.35">
      <c r="T675"/>
      <c r="U675"/>
    </row>
    <row r="676" spans="20:21" x14ac:dyDescent="0.35">
      <c r="T676"/>
      <c r="U676"/>
    </row>
    <row r="677" spans="20:21" x14ac:dyDescent="0.35">
      <c r="T677"/>
      <c r="U677"/>
    </row>
    <row r="678" spans="20:21" x14ac:dyDescent="0.35">
      <c r="T678"/>
      <c r="U678"/>
    </row>
    <row r="679" spans="20:21" x14ac:dyDescent="0.35">
      <c r="T679"/>
      <c r="U679"/>
    </row>
    <row r="680" spans="20:21" x14ac:dyDescent="0.35">
      <c r="T680"/>
      <c r="U680"/>
    </row>
    <row r="681" spans="20:21" x14ac:dyDescent="0.35">
      <c r="T681"/>
      <c r="U681"/>
    </row>
    <row r="682" spans="20:21" x14ac:dyDescent="0.35">
      <c r="T682"/>
      <c r="U682"/>
    </row>
    <row r="683" spans="20:21" x14ac:dyDescent="0.35">
      <c r="T683"/>
      <c r="U683"/>
    </row>
    <row r="684" spans="20:21" x14ac:dyDescent="0.35">
      <c r="T684"/>
      <c r="U684"/>
    </row>
    <row r="685" spans="20:21" x14ac:dyDescent="0.35">
      <c r="T685"/>
      <c r="U685"/>
    </row>
    <row r="686" spans="20:21" x14ac:dyDescent="0.35">
      <c r="T686"/>
      <c r="U686"/>
    </row>
    <row r="687" spans="20:21" x14ac:dyDescent="0.35">
      <c r="T687"/>
      <c r="U687"/>
    </row>
    <row r="688" spans="20:21" x14ac:dyDescent="0.35">
      <c r="T688"/>
      <c r="U688"/>
    </row>
    <row r="689" spans="20:21" x14ac:dyDescent="0.35">
      <c r="T689"/>
      <c r="U689"/>
    </row>
    <row r="690" spans="20:21" x14ac:dyDescent="0.35">
      <c r="T690"/>
      <c r="U690"/>
    </row>
    <row r="691" spans="20:21" x14ac:dyDescent="0.35">
      <c r="T691"/>
      <c r="U691"/>
    </row>
    <row r="692" spans="20:21" x14ac:dyDescent="0.35">
      <c r="T692"/>
      <c r="U692"/>
    </row>
    <row r="693" spans="20:21" x14ac:dyDescent="0.35">
      <c r="T693"/>
      <c r="U693"/>
    </row>
    <row r="694" spans="20:21" x14ac:dyDescent="0.35">
      <c r="T694"/>
      <c r="U694"/>
    </row>
    <row r="695" spans="20:21" x14ac:dyDescent="0.35">
      <c r="T695"/>
      <c r="U695"/>
    </row>
    <row r="696" spans="20:21" x14ac:dyDescent="0.35">
      <c r="T696"/>
      <c r="U696"/>
    </row>
    <row r="697" spans="20:21" x14ac:dyDescent="0.35">
      <c r="T697"/>
      <c r="U697"/>
    </row>
    <row r="698" spans="20:21" x14ac:dyDescent="0.35">
      <c r="T698"/>
      <c r="U698"/>
    </row>
    <row r="699" spans="20:21" x14ac:dyDescent="0.35">
      <c r="T699"/>
      <c r="U699"/>
    </row>
    <row r="700" spans="20:21" x14ac:dyDescent="0.35">
      <c r="T700"/>
      <c r="U700"/>
    </row>
    <row r="701" spans="20:21" x14ac:dyDescent="0.35">
      <c r="T701"/>
      <c r="U701"/>
    </row>
    <row r="702" spans="20:21" x14ac:dyDescent="0.35">
      <c r="T702"/>
      <c r="U702"/>
    </row>
    <row r="703" spans="20:21" x14ac:dyDescent="0.35">
      <c r="T703"/>
      <c r="U703"/>
    </row>
    <row r="704" spans="20:21" x14ac:dyDescent="0.35">
      <c r="T704"/>
      <c r="U704"/>
    </row>
    <row r="705" spans="20:21" x14ac:dyDescent="0.35">
      <c r="T705"/>
      <c r="U705"/>
    </row>
    <row r="706" spans="20:21" x14ac:dyDescent="0.35">
      <c r="T706"/>
      <c r="U706"/>
    </row>
    <row r="707" spans="20:21" x14ac:dyDescent="0.35">
      <c r="T707"/>
      <c r="U707"/>
    </row>
    <row r="708" spans="20:21" x14ac:dyDescent="0.35">
      <c r="T708"/>
      <c r="U708"/>
    </row>
    <row r="709" spans="20:21" x14ac:dyDescent="0.35">
      <c r="T709"/>
      <c r="U709"/>
    </row>
    <row r="710" spans="20:21" x14ac:dyDescent="0.35">
      <c r="T710"/>
      <c r="U710"/>
    </row>
    <row r="711" spans="20:21" x14ac:dyDescent="0.35">
      <c r="T711"/>
      <c r="U711"/>
    </row>
    <row r="712" spans="20:21" x14ac:dyDescent="0.35">
      <c r="T712"/>
      <c r="U712"/>
    </row>
    <row r="713" spans="20:21" x14ac:dyDescent="0.35">
      <c r="T713"/>
      <c r="U713"/>
    </row>
    <row r="714" spans="20:21" x14ac:dyDescent="0.35">
      <c r="T714"/>
      <c r="U714"/>
    </row>
    <row r="715" spans="20:21" x14ac:dyDescent="0.35">
      <c r="T715"/>
      <c r="U715"/>
    </row>
    <row r="716" spans="20:21" x14ac:dyDescent="0.35">
      <c r="T716"/>
      <c r="U716"/>
    </row>
    <row r="717" spans="20:21" x14ac:dyDescent="0.35">
      <c r="T717"/>
      <c r="U717"/>
    </row>
    <row r="718" spans="20:21" x14ac:dyDescent="0.35">
      <c r="T718"/>
      <c r="U718"/>
    </row>
    <row r="719" spans="20:21" x14ac:dyDescent="0.35">
      <c r="T719"/>
      <c r="U719"/>
    </row>
    <row r="720" spans="20:21" x14ac:dyDescent="0.35">
      <c r="T720"/>
      <c r="U720"/>
    </row>
    <row r="721" spans="20:21" x14ac:dyDescent="0.35">
      <c r="T721"/>
      <c r="U721"/>
    </row>
    <row r="722" spans="20:21" x14ac:dyDescent="0.35">
      <c r="T722"/>
      <c r="U722"/>
    </row>
    <row r="723" spans="20:21" x14ac:dyDescent="0.35">
      <c r="T723"/>
      <c r="U723"/>
    </row>
    <row r="724" spans="20:21" x14ac:dyDescent="0.35">
      <c r="T724"/>
      <c r="U724"/>
    </row>
    <row r="725" spans="20:21" x14ac:dyDescent="0.35">
      <c r="T725"/>
      <c r="U725"/>
    </row>
    <row r="726" spans="20:21" x14ac:dyDescent="0.35">
      <c r="T726"/>
      <c r="U726"/>
    </row>
    <row r="727" spans="20:21" x14ac:dyDescent="0.35">
      <c r="T727"/>
      <c r="U727"/>
    </row>
    <row r="728" spans="20:21" x14ac:dyDescent="0.35">
      <c r="T728"/>
      <c r="U728"/>
    </row>
    <row r="729" spans="20:21" x14ac:dyDescent="0.35">
      <c r="T729"/>
      <c r="U729"/>
    </row>
    <row r="730" spans="20:21" x14ac:dyDescent="0.35">
      <c r="T730"/>
      <c r="U730"/>
    </row>
    <row r="731" spans="20:21" x14ac:dyDescent="0.35">
      <c r="T731"/>
      <c r="U731"/>
    </row>
    <row r="732" spans="20:21" x14ac:dyDescent="0.35">
      <c r="T732"/>
      <c r="U732"/>
    </row>
    <row r="733" spans="20:21" x14ac:dyDescent="0.35">
      <c r="T733"/>
      <c r="U733"/>
    </row>
    <row r="734" spans="20:21" x14ac:dyDescent="0.35">
      <c r="T734"/>
      <c r="U734"/>
    </row>
    <row r="735" spans="20:21" x14ac:dyDescent="0.35">
      <c r="T735"/>
      <c r="U735"/>
    </row>
    <row r="736" spans="20:21" x14ac:dyDescent="0.35">
      <c r="T736"/>
      <c r="U736"/>
    </row>
    <row r="737" spans="20:21" x14ac:dyDescent="0.35">
      <c r="T737"/>
      <c r="U737"/>
    </row>
    <row r="738" spans="20:21" x14ac:dyDescent="0.35">
      <c r="T738"/>
      <c r="U738"/>
    </row>
    <row r="739" spans="20:21" x14ac:dyDescent="0.35">
      <c r="T739"/>
      <c r="U739"/>
    </row>
    <row r="740" spans="20:21" x14ac:dyDescent="0.35">
      <c r="T740"/>
      <c r="U740"/>
    </row>
    <row r="741" spans="20:21" x14ac:dyDescent="0.35">
      <c r="T741"/>
      <c r="U741"/>
    </row>
    <row r="742" spans="20:21" x14ac:dyDescent="0.35">
      <c r="T742"/>
      <c r="U742"/>
    </row>
    <row r="743" spans="20:21" x14ac:dyDescent="0.35">
      <c r="T743"/>
      <c r="U743"/>
    </row>
    <row r="744" spans="20:21" x14ac:dyDescent="0.35">
      <c r="T744"/>
      <c r="U744"/>
    </row>
    <row r="745" spans="20:21" x14ac:dyDescent="0.35">
      <c r="T745"/>
      <c r="U745"/>
    </row>
    <row r="746" spans="20:21" x14ac:dyDescent="0.35">
      <c r="T746"/>
      <c r="U746"/>
    </row>
    <row r="747" spans="20:21" x14ac:dyDescent="0.35">
      <c r="T747"/>
      <c r="U747"/>
    </row>
    <row r="748" spans="20:21" x14ac:dyDescent="0.35">
      <c r="T748"/>
      <c r="U748"/>
    </row>
    <row r="749" spans="20:21" x14ac:dyDescent="0.35">
      <c r="T749"/>
      <c r="U749"/>
    </row>
    <row r="750" spans="20:21" x14ac:dyDescent="0.35">
      <c r="T750"/>
      <c r="U750"/>
    </row>
    <row r="751" spans="20:21" x14ac:dyDescent="0.35">
      <c r="T751"/>
      <c r="U751"/>
    </row>
    <row r="752" spans="20:21" x14ac:dyDescent="0.35">
      <c r="T752"/>
      <c r="U752"/>
    </row>
    <row r="753" spans="20:21" x14ac:dyDescent="0.35">
      <c r="T753"/>
      <c r="U753"/>
    </row>
    <row r="754" spans="20:21" x14ac:dyDescent="0.35">
      <c r="T754"/>
      <c r="U754"/>
    </row>
    <row r="755" spans="20:21" x14ac:dyDescent="0.35">
      <c r="T755"/>
      <c r="U755"/>
    </row>
    <row r="756" spans="20:21" x14ac:dyDescent="0.35">
      <c r="T756"/>
      <c r="U756"/>
    </row>
    <row r="757" spans="20:21" x14ac:dyDescent="0.35">
      <c r="T757"/>
      <c r="U757"/>
    </row>
    <row r="758" spans="20:21" x14ac:dyDescent="0.35">
      <c r="T758"/>
      <c r="U758"/>
    </row>
    <row r="759" spans="20:21" x14ac:dyDescent="0.35">
      <c r="T759"/>
      <c r="U759"/>
    </row>
    <row r="760" spans="20:21" x14ac:dyDescent="0.35">
      <c r="T760"/>
      <c r="U760"/>
    </row>
    <row r="761" spans="20:21" x14ac:dyDescent="0.35">
      <c r="T761"/>
      <c r="U761"/>
    </row>
    <row r="762" spans="20:21" x14ac:dyDescent="0.35">
      <c r="T762"/>
      <c r="U762"/>
    </row>
    <row r="763" spans="20:21" x14ac:dyDescent="0.35">
      <c r="T763"/>
      <c r="U763"/>
    </row>
    <row r="764" spans="20:21" x14ac:dyDescent="0.35">
      <c r="T764"/>
      <c r="U764"/>
    </row>
    <row r="765" spans="20:21" x14ac:dyDescent="0.35">
      <c r="T765"/>
      <c r="U765"/>
    </row>
    <row r="766" spans="20:21" x14ac:dyDescent="0.35">
      <c r="T766"/>
      <c r="U766"/>
    </row>
    <row r="767" spans="20:21" x14ac:dyDescent="0.35">
      <c r="T767"/>
      <c r="U767"/>
    </row>
    <row r="768" spans="20:21" x14ac:dyDescent="0.35">
      <c r="T768"/>
      <c r="U768"/>
    </row>
    <row r="769" spans="20:21" x14ac:dyDescent="0.35">
      <c r="T769"/>
      <c r="U769"/>
    </row>
    <row r="770" spans="20:21" x14ac:dyDescent="0.35">
      <c r="T770"/>
      <c r="U770"/>
    </row>
    <row r="771" spans="20:21" x14ac:dyDescent="0.35">
      <c r="T771"/>
      <c r="U771"/>
    </row>
    <row r="772" spans="20:21" x14ac:dyDescent="0.35">
      <c r="T772"/>
      <c r="U772"/>
    </row>
    <row r="773" spans="20:21" x14ac:dyDescent="0.35">
      <c r="T773"/>
      <c r="U773"/>
    </row>
    <row r="774" spans="20:21" x14ac:dyDescent="0.35">
      <c r="T774"/>
      <c r="U774"/>
    </row>
    <row r="775" spans="20:21" x14ac:dyDescent="0.35">
      <c r="T775"/>
      <c r="U775"/>
    </row>
    <row r="776" spans="20:21" x14ac:dyDescent="0.35">
      <c r="T776"/>
      <c r="U776"/>
    </row>
    <row r="777" spans="20:21" x14ac:dyDescent="0.35">
      <c r="T777"/>
      <c r="U777"/>
    </row>
    <row r="778" spans="20:21" x14ac:dyDescent="0.35">
      <c r="T778"/>
      <c r="U778"/>
    </row>
    <row r="779" spans="20:21" x14ac:dyDescent="0.35">
      <c r="T779"/>
      <c r="U779"/>
    </row>
    <row r="780" spans="20:21" x14ac:dyDescent="0.35">
      <c r="T780"/>
      <c r="U780"/>
    </row>
    <row r="781" spans="20:21" x14ac:dyDescent="0.35">
      <c r="T781"/>
      <c r="U781"/>
    </row>
    <row r="782" spans="20:21" x14ac:dyDescent="0.35">
      <c r="T782"/>
      <c r="U782"/>
    </row>
    <row r="783" spans="20:21" x14ac:dyDescent="0.35">
      <c r="T783"/>
      <c r="U783"/>
    </row>
    <row r="784" spans="20:21" x14ac:dyDescent="0.35">
      <c r="T784"/>
      <c r="U784"/>
    </row>
    <row r="785" spans="20:21" x14ac:dyDescent="0.35">
      <c r="T785"/>
      <c r="U785"/>
    </row>
    <row r="786" spans="20:21" x14ac:dyDescent="0.35">
      <c r="T786"/>
      <c r="U786"/>
    </row>
    <row r="787" spans="20:21" x14ac:dyDescent="0.35">
      <c r="T787"/>
      <c r="U787"/>
    </row>
    <row r="788" spans="20:21" x14ac:dyDescent="0.35">
      <c r="T788"/>
      <c r="U788"/>
    </row>
    <row r="789" spans="20:21" x14ac:dyDescent="0.35">
      <c r="T789"/>
      <c r="U789"/>
    </row>
    <row r="790" spans="20:21" x14ac:dyDescent="0.35">
      <c r="T790"/>
      <c r="U790"/>
    </row>
    <row r="791" spans="20:21" x14ac:dyDescent="0.35">
      <c r="T791"/>
      <c r="U791"/>
    </row>
    <row r="792" spans="20:21" x14ac:dyDescent="0.35">
      <c r="T792"/>
      <c r="U792"/>
    </row>
    <row r="793" spans="20:21" x14ac:dyDescent="0.35">
      <c r="T793"/>
      <c r="U793"/>
    </row>
    <row r="794" spans="20:21" x14ac:dyDescent="0.35">
      <c r="T794"/>
      <c r="U794"/>
    </row>
    <row r="795" spans="20:21" x14ac:dyDescent="0.35">
      <c r="T795"/>
      <c r="U795"/>
    </row>
    <row r="796" spans="20:21" x14ac:dyDescent="0.35">
      <c r="T796"/>
      <c r="U796"/>
    </row>
    <row r="797" spans="20:21" x14ac:dyDescent="0.35">
      <c r="T797"/>
      <c r="U797"/>
    </row>
    <row r="798" spans="20:21" x14ac:dyDescent="0.35">
      <c r="T798"/>
      <c r="U798"/>
    </row>
    <row r="799" spans="20:21" x14ac:dyDescent="0.35">
      <c r="T799"/>
      <c r="U799"/>
    </row>
    <row r="800" spans="20:21" x14ac:dyDescent="0.35">
      <c r="T800"/>
      <c r="U800"/>
    </row>
    <row r="801" spans="20:21" x14ac:dyDescent="0.35">
      <c r="T801"/>
      <c r="U801"/>
    </row>
    <row r="802" spans="20:21" x14ac:dyDescent="0.35">
      <c r="T802"/>
      <c r="U802"/>
    </row>
    <row r="803" spans="20:21" x14ac:dyDescent="0.35">
      <c r="T803"/>
      <c r="U803"/>
    </row>
    <row r="804" spans="20:21" x14ac:dyDescent="0.35">
      <c r="T804"/>
      <c r="U804"/>
    </row>
    <row r="805" spans="20:21" x14ac:dyDescent="0.35">
      <c r="T805"/>
      <c r="U805"/>
    </row>
    <row r="806" spans="20:21" x14ac:dyDescent="0.35">
      <c r="T806"/>
      <c r="U806"/>
    </row>
    <row r="807" spans="20:21" x14ac:dyDescent="0.35">
      <c r="T807"/>
      <c r="U807"/>
    </row>
    <row r="808" spans="20:21" x14ac:dyDescent="0.35">
      <c r="T808"/>
      <c r="U808"/>
    </row>
    <row r="809" spans="20:21" x14ac:dyDescent="0.35">
      <c r="T809"/>
      <c r="U809"/>
    </row>
    <row r="810" spans="20:21" x14ac:dyDescent="0.35">
      <c r="T810"/>
      <c r="U810"/>
    </row>
    <row r="811" spans="20:21" x14ac:dyDescent="0.35">
      <c r="T811"/>
      <c r="U811"/>
    </row>
    <row r="812" spans="20:21" x14ac:dyDescent="0.35">
      <c r="T812"/>
      <c r="U812"/>
    </row>
    <row r="813" spans="20:21" x14ac:dyDescent="0.35">
      <c r="T813"/>
      <c r="U813"/>
    </row>
    <row r="814" spans="20:21" x14ac:dyDescent="0.35">
      <c r="T814"/>
      <c r="U814"/>
    </row>
    <row r="815" spans="20:21" x14ac:dyDescent="0.35">
      <c r="T815"/>
      <c r="U815"/>
    </row>
    <row r="816" spans="20:21" x14ac:dyDescent="0.35">
      <c r="T816"/>
      <c r="U816"/>
    </row>
    <row r="817" spans="20:21" x14ac:dyDescent="0.35">
      <c r="T817"/>
      <c r="U817"/>
    </row>
    <row r="818" spans="20:21" x14ac:dyDescent="0.35">
      <c r="T818"/>
      <c r="U818"/>
    </row>
    <row r="819" spans="20:21" x14ac:dyDescent="0.35">
      <c r="T819"/>
      <c r="U819"/>
    </row>
    <row r="820" spans="20:21" x14ac:dyDescent="0.35">
      <c r="T820"/>
      <c r="U820"/>
    </row>
    <row r="821" spans="20:21" x14ac:dyDescent="0.35">
      <c r="T821"/>
      <c r="U821"/>
    </row>
    <row r="822" spans="20:21" x14ac:dyDescent="0.35">
      <c r="T822"/>
      <c r="U822"/>
    </row>
    <row r="823" spans="20:21" x14ac:dyDescent="0.35">
      <c r="T823"/>
      <c r="U823"/>
    </row>
    <row r="824" spans="20:21" x14ac:dyDescent="0.35">
      <c r="T824"/>
      <c r="U824"/>
    </row>
    <row r="825" spans="20:21" x14ac:dyDescent="0.35">
      <c r="T825"/>
      <c r="U825"/>
    </row>
    <row r="826" spans="20:21" x14ac:dyDescent="0.35">
      <c r="T826"/>
      <c r="U826"/>
    </row>
    <row r="827" spans="20:21" x14ac:dyDescent="0.35">
      <c r="T827"/>
      <c r="U827"/>
    </row>
    <row r="828" spans="20:21" x14ac:dyDescent="0.35">
      <c r="T828"/>
      <c r="U828"/>
    </row>
    <row r="829" spans="20:21" x14ac:dyDescent="0.35">
      <c r="T829"/>
      <c r="U829"/>
    </row>
    <row r="830" spans="20:21" x14ac:dyDescent="0.35">
      <c r="T830"/>
      <c r="U830"/>
    </row>
    <row r="831" spans="20:21" x14ac:dyDescent="0.35">
      <c r="T831"/>
      <c r="U831"/>
    </row>
    <row r="832" spans="20:21" x14ac:dyDescent="0.35">
      <c r="T832"/>
      <c r="U832"/>
    </row>
    <row r="833" spans="20:21" x14ac:dyDescent="0.35">
      <c r="T833"/>
      <c r="U833"/>
    </row>
    <row r="834" spans="20:21" x14ac:dyDescent="0.35">
      <c r="T834"/>
      <c r="U834"/>
    </row>
    <row r="835" spans="20:21" x14ac:dyDescent="0.35">
      <c r="T835"/>
      <c r="U835"/>
    </row>
    <row r="836" spans="20:21" x14ac:dyDescent="0.35">
      <c r="T836"/>
      <c r="U836"/>
    </row>
    <row r="837" spans="20:21" x14ac:dyDescent="0.35">
      <c r="T837"/>
      <c r="U837"/>
    </row>
    <row r="838" spans="20:21" x14ac:dyDescent="0.35">
      <c r="T838"/>
      <c r="U838"/>
    </row>
    <row r="839" spans="20:21" x14ac:dyDescent="0.35">
      <c r="T839"/>
      <c r="U839"/>
    </row>
    <row r="840" spans="20:21" x14ac:dyDescent="0.35">
      <c r="T840"/>
      <c r="U840"/>
    </row>
    <row r="841" spans="20:21" x14ac:dyDescent="0.35">
      <c r="T841"/>
      <c r="U841"/>
    </row>
    <row r="842" spans="20:21" x14ac:dyDescent="0.35">
      <c r="T842"/>
      <c r="U842"/>
    </row>
    <row r="843" spans="20:21" x14ac:dyDescent="0.35">
      <c r="T843"/>
      <c r="U843"/>
    </row>
    <row r="844" spans="20:21" x14ac:dyDescent="0.35">
      <c r="T844"/>
      <c r="U844"/>
    </row>
    <row r="845" spans="20:21" x14ac:dyDescent="0.35">
      <c r="T845"/>
      <c r="U845"/>
    </row>
    <row r="846" spans="20:21" x14ac:dyDescent="0.35">
      <c r="T846"/>
      <c r="U846"/>
    </row>
    <row r="847" spans="20:21" x14ac:dyDescent="0.35">
      <c r="T847"/>
      <c r="U847"/>
    </row>
    <row r="848" spans="20:21" x14ac:dyDescent="0.35">
      <c r="T848"/>
      <c r="U848"/>
    </row>
    <row r="849" spans="20:21" x14ac:dyDescent="0.35">
      <c r="T849"/>
      <c r="U849"/>
    </row>
    <row r="850" spans="20:21" x14ac:dyDescent="0.35">
      <c r="T850"/>
      <c r="U850"/>
    </row>
    <row r="851" spans="20:21" x14ac:dyDescent="0.35">
      <c r="T851"/>
      <c r="U851"/>
    </row>
    <row r="852" spans="20:21" x14ac:dyDescent="0.35">
      <c r="T852"/>
      <c r="U852"/>
    </row>
    <row r="853" spans="20:21" x14ac:dyDescent="0.35">
      <c r="T853"/>
      <c r="U853"/>
    </row>
    <row r="854" spans="20:21" x14ac:dyDescent="0.35">
      <c r="T854"/>
      <c r="U854"/>
    </row>
    <row r="855" spans="20:21" x14ac:dyDescent="0.35">
      <c r="T855"/>
      <c r="U855"/>
    </row>
    <row r="856" spans="20:21" x14ac:dyDescent="0.35">
      <c r="T856"/>
      <c r="U856"/>
    </row>
    <row r="857" spans="20:21" x14ac:dyDescent="0.35">
      <c r="T857"/>
      <c r="U857"/>
    </row>
    <row r="858" spans="20:21" x14ac:dyDescent="0.35">
      <c r="T858"/>
      <c r="U858"/>
    </row>
    <row r="859" spans="20:21" x14ac:dyDescent="0.35">
      <c r="T859"/>
      <c r="U859"/>
    </row>
    <row r="860" spans="20:21" x14ac:dyDescent="0.35">
      <c r="T860"/>
      <c r="U860"/>
    </row>
    <row r="861" spans="20:21" x14ac:dyDescent="0.35">
      <c r="T861"/>
      <c r="U861"/>
    </row>
    <row r="862" spans="20:21" x14ac:dyDescent="0.35">
      <c r="T862"/>
      <c r="U862"/>
    </row>
    <row r="863" spans="20:21" x14ac:dyDescent="0.35">
      <c r="T863"/>
      <c r="U863"/>
    </row>
    <row r="864" spans="20:21" x14ac:dyDescent="0.35">
      <c r="T864"/>
      <c r="U864"/>
    </row>
    <row r="865" spans="20:21" x14ac:dyDescent="0.35">
      <c r="T865"/>
      <c r="U865"/>
    </row>
    <row r="866" spans="20:21" x14ac:dyDescent="0.35">
      <c r="T866"/>
      <c r="U866"/>
    </row>
    <row r="867" spans="20:21" x14ac:dyDescent="0.35">
      <c r="T867"/>
      <c r="U867"/>
    </row>
    <row r="868" spans="20:21" x14ac:dyDescent="0.35">
      <c r="T868"/>
      <c r="U868"/>
    </row>
    <row r="869" spans="20:21" x14ac:dyDescent="0.35">
      <c r="T869"/>
      <c r="U869"/>
    </row>
    <row r="870" spans="20:21" x14ac:dyDescent="0.35">
      <c r="T870"/>
      <c r="U870"/>
    </row>
    <row r="871" spans="20:21" x14ac:dyDescent="0.35">
      <c r="T871"/>
      <c r="U871"/>
    </row>
    <row r="872" spans="20:21" x14ac:dyDescent="0.35">
      <c r="T872"/>
      <c r="U872"/>
    </row>
    <row r="873" spans="20:21" x14ac:dyDescent="0.35">
      <c r="T873"/>
      <c r="U873"/>
    </row>
    <row r="874" spans="20:21" x14ac:dyDescent="0.35">
      <c r="T874"/>
      <c r="U874"/>
    </row>
    <row r="875" spans="20:21" x14ac:dyDescent="0.35">
      <c r="T875"/>
      <c r="U875"/>
    </row>
    <row r="876" spans="20:21" x14ac:dyDescent="0.35">
      <c r="T876"/>
      <c r="U876"/>
    </row>
    <row r="877" spans="20:21" x14ac:dyDescent="0.35">
      <c r="T877"/>
      <c r="U877"/>
    </row>
    <row r="878" spans="20:21" x14ac:dyDescent="0.35">
      <c r="T878"/>
      <c r="U878"/>
    </row>
    <row r="879" spans="20:21" x14ac:dyDescent="0.35">
      <c r="T879"/>
      <c r="U879"/>
    </row>
    <row r="880" spans="20:21" x14ac:dyDescent="0.35">
      <c r="T880"/>
      <c r="U880"/>
    </row>
    <row r="881" spans="20:21" x14ac:dyDescent="0.35">
      <c r="T881"/>
      <c r="U881"/>
    </row>
    <row r="882" spans="20:21" x14ac:dyDescent="0.35">
      <c r="T882"/>
      <c r="U882"/>
    </row>
    <row r="883" spans="20:21" x14ac:dyDescent="0.35">
      <c r="T883"/>
      <c r="U883"/>
    </row>
    <row r="884" spans="20:21" x14ac:dyDescent="0.35">
      <c r="T884"/>
      <c r="U884"/>
    </row>
    <row r="885" spans="20:21" x14ac:dyDescent="0.35">
      <c r="T885"/>
      <c r="U885"/>
    </row>
    <row r="886" spans="20:21" x14ac:dyDescent="0.35">
      <c r="T886"/>
      <c r="U886"/>
    </row>
    <row r="887" spans="20:21" x14ac:dyDescent="0.35">
      <c r="T887"/>
      <c r="U887"/>
    </row>
    <row r="888" spans="20:21" x14ac:dyDescent="0.35">
      <c r="T888"/>
      <c r="U888"/>
    </row>
    <row r="889" spans="20:21" x14ac:dyDescent="0.35">
      <c r="T889"/>
      <c r="U889"/>
    </row>
    <row r="890" spans="20:21" x14ac:dyDescent="0.35">
      <c r="T890"/>
      <c r="U890"/>
    </row>
    <row r="891" spans="20:21" x14ac:dyDescent="0.35">
      <c r="T891"/>
      <c r="U891"/>
    </row>
    <row r="892" spans="20:21" x14ac:dyDescent="0.35">
      <c r="T892"/>
      <c r="U892"/>
    </row>
    <row r="893" spans="20:21" x14ac:dyDescent="0.35">
      <c r="T893"/>
      <c r="U893"/>
    </row>
    <row r="894" spans="20:21" x14ac:dyDescent="0.35">
      <c r="T894"/>
      <c r="U894"/>
    </row>
    <row r="895" spans="20:21" x14ac:dyDescent="0.35">
      <c r="T895"/>
      <c r="U895"/>
    </row>
    <row r="896" spans="20:21" x14ac:dyDescent="0.35">
      <c r="T896"/>
      <c r="U896"/>
    </row>
    <row r="897" spans="20:21" x14ac:dyDescent="0.35">
      <c r="T897"/>
      <c r="U897"/>
    </row>
    <row r="898" spans="20:21" x14ac:dyDescent="0.35">
      <c r="T898"/>
      <c r="U898"/>
    </row>
    <row r="899" spans="20:21" x14ac:dyDescent="0.35">
      <c r="T899"/>
      <c r="U899"/>
    </row>
    <row r="900" spans="20:21" x14ac:dyDescent="0.35">
      <c r="T900"/>
      <c r="U900"/>
    </row>
    <row r="901" spans="20:21" x14ac:dyDescent="0.35">
      <c r="T901"/>
      <c r="U901"/>
    </row>
    <row r="902" spans="20:21" x14ac:dyDescent="0.35">
      <c r="T902"/>
      <c r="U902"/>
    </row>
    <row r="903" spans="20:21" x14ac:dyDescent="0.35">
      <c r="T903"/>
      <c r="U903"/>
    </row>
    <row r="904" spans="20:21" x14ac:dyDescent="0.35">
      <c r="T904"/>
      <c r="U904"/>
    </row>
    <row r="905" spans="20:21" x14ac:dyDescent="0.35">
      <c r="T905"/>
      <c r="U905"/>
    </row>
    <row r="906" spans="20:21" x14ac:dyDescent="0.35">
      <c r="T906"/>
      <c r="U906"/>
    </row>
    <row r="907" spans="20:21" x14ac:dyDescent="0.35">
      <c r="T907"/>
      <c r="U907"/>
    </row>
    <row r="908" spans="20:21" x14ac:dyDescent="0.35">
      <c r="T908"/>
      <c r="U908"/>
    </row>
    <row r="909" spans="20:21" x14ac:dyDescent="0.35">
      <c r="T909"/>
      <c r="U909"/>
    </row>
    <row r="910" spans="20:21" x14ac:dyDescent="0.35">
      <c r="T910"/>
      <c r="U910"/>
    </row>
    <row r="911" spans="20:21" x14ac:dyDescent="0.35">
      <c r="T911"/>
      <c r="U911"/>
    </row>
    <row r="912" spans="20:21" x14ac:dyDescent="0.35">
      <c r="T912"/>
      <c r="U912"/>
    </row>
    <row r="913" spans="20:21" x14ac:dyDescent="0.35">
      <c r="T913"/>
      <c r="U913"/>
    </row>
    <row r="914" spans="20:21" x14ac:dyDescent="0.35">
      <c r="T914"/>
      <c r="U914"/>
    </row>
    <row r="915" spans="20:21" x14ac:dyDescent="0.35">
      <c r="T915"/>
      <c r="U915"/>
    </row>
    <row r="916" spans="20:21" x14ac:dyDescent="0.35">
      <c r="T916"/>
      <c r="U916"/>
    </row>
    <row r="917" spans="20:21" x14ac:dyDescent="0.35">
      <c r="T917"/>
      <c r="U917"/>
    </row>
    <row r="918" spans="20:21" x14ac:dyDescent="0.35">
      <c r="T918"/>
      <c r="U918"/>
    </row>
    <row r="919" spans="20:21" x14ac:dyDescent="0.35">
      <c r="T919"/>
      <c r="U919"/>
    </row>
    <row r="920" spans="20:21" x14ac:dyDescent="0.35">
      <c r="T920"/>
      <c r="U920"/>
    </row>
    <row r="921" spans="20:21" x14ac:dyDescent="0.35">
      <c r="T921"/>
      <c r="U921"/>
    </row>
    <row r="922" spans="20:21" x14ac:dyDescent="0.35">
      <c r="T922"/>
      <c r="U922"/>
    </row>
    <row r="923" spans="20:21" x14ac:dyDescent="0.35">
      <c r="T923"/>
      <c r="U923"/>
    </row>
    <row r="924" spans="20:21" x14ac:dyDescent="0.35">
      <c r="T924"/>
      <c r="U924"/>
    </row>
    <row r="925" spans="20:21" x14ac:dyDescent="0.35">
      <c r="T925"/>
      <c r="U925"/>
    </row>
    <row r="926" spans="20:21" x14ac:dyDescent="0.35">
      <c r="T926"/>
      <c r="U926"/>
    </row>
    <row r="927" spans="20:21" x14ac:dyDescent="0.35">
      <c r="T927"/>
      <c r="U927"/>
    </row>
    <row r="928" spans="20:21" x14ac:dyDescent="0.35">
      <c r="T928"/>
      <c r="U928"/>
    </row>
    <row r="929" spans="20:21" x14ac:dyDescent="0.35">
      <c r="T929"/>
      <c r="U929"/>
    </row>
    <row r="930" spans="20:21" x14ac:dyDescent="0.35">
      <c r="T930"/>
      <c r="U930"/>
    </row>
    <row r="931" spans="20:21" x14ac:dyDescent="0.35">
      <c r="T931"/>
      <c r="U931"/>
    </row>
    <row r="932" spans="20:21" x14ac:dyDescent="0.35">
      <c r="T932"/>
      <c r="U932"/>
    </row>
    <row r="933" spans="20:21" x14ac:dyDescent="0.35">
      <c r="T933"/>
      <c r="U933"/>
    </row>
    <row r="934" spans="20:21" x14ac:dyDescent="0.35">
      <c r="T934"/>
      <c r="U934"/>
    </row>
    <row r="935" spans="20:21" x14ac:dyDescent="0.35">
      <c r="T935"/>
      <c r="U935"/>
    </row>
    <row r="936" spans="20:21" x14ac:dyDescent="0.35">
      <c r="T936"/>
      <c r="U936"/>
    </row>
    <row r="937" spans="20:21" x14ac:dyDescent="0.35">
      <c r="T937"/>
      <c r="U937"/>
    </row>
    <row r="938" spans="20:21" x14ac:dyDescent="0.35">
      <c r="T938"/>
      <c r="U938"/>
    </row>
    <row r="939" spans="20:21" x14ac:dyDescent="0.35">
      <c r="T939"/>
      <c r="U939"/>
    </row>
    <row r="940" spans="20:21" x14ac:dyDescent="0.35">
      <c r="T940"/>
      <c r="U940"/>
    </row>
    <row r="941" spans="20:21" x14ac:dyDescent="0.35">
      <c r="T941"/>
      <c r="U941"/>
    </row>
    <row r="942" spans="20:21" x14ac:dyDescent="0.35">
      <c r="T942"/>
      <c r="U942"/>
    </row>
    <row r="943" spans="20:21" x14ac:dyDescent="0.35">
      <c r="T943"/>
      <c r="U943"/>
    </row>
    <row r="944" spans="20:21" x14ac:dyDescent="0.35">
      <c r="T944"/>
      <c r="U944"/>
    </row>
    <row r="945" spans="20:21" x14ac:dyDescent="0.35">
      <c r="T945"/>
      <c r="U945"/>
    </row>
    <row r="946" spans="20:21" x14ac:dyDescent="0.35">
      <c r="T946"/>
      <c r="U946"/>
    </row>
    <row r="947" spans="20:21" x14ac:dyDescent="0.35">
      <c r="T947"/>
      <c r="U947"/>
    </row>
    <row r="948" spans="20:21" x14ac:dyDescent="0.35">
      <c r="T948"/>
      <c r="U948"/>
    </row>
    <row r="949" spans="20:21" x14ac:dyDescent="0.35">
      <c r="T949"/>
      <c r="U949"/>
    </row>
    <row r="950" spans="20:21" x14ac:dyDescent="0.35">
      <c r="T950"/>
      <c r="U950"/>
    </row>
    <row r="951" spans="20:21" x14ac:dyDescent="0.35">
      <c r="T951"/>
      <c r="U951"/>
    </row>
    <row r="952" spans="20:21" x14ac:dyDescent="0.35">
      <c r="T952"/>
      <c r="U952"/>
    </row>
    <row r="953" spans="20:21" x14ac:dyDescent="0.35">
      <c r="T953"/>
      <c r="U953"/>
    </row>
    <row r="954" spans="20:21" x14ac:dyDescent="0.35">
      <c r="T954"/>
      <c r="U954"/>
    </row>
    <row r="955" spans="20:21" x14ac:dyDescent="0.35">
      <c r="T955"/>
      <c r="U955"/>
    </row>
    <row r="956" spans="20:21" x14ac:dyDescent="0.35">
      <c r="T956"/>
      <c r="U956"/>
    </row>
    <row r="957" spans="20:21" x14ac:dyDescent="0.35">
      <c r="T957"/>
      <c r="U957"/>
    </row>
    <row r="958" spans="20:21" x14ac:dyDescent="0.35">
      <c r="T958"/>
      <c r="U958"/>
    </row>
    <row r="959" spans="20:21" x14ac:dyDescent="0.35">
      <c r="T959"/>
      <c r="U959"/>
    </row>
    <row r="960" spans="20:21" x14ac:dyDescent="0.35">
      <c r="T960"/>
      <c r="U960"/>
    </row>
    <row r="961" spans="20:21" x14ac:dyDescent="0.35">
      <c r="T961"/>
      <c r="U961"/>
    </row>
    <row r="962" spans="20:21" x14ac:dyDescent="0.35">
      <c r="T962"/>
      <c r="U962"/>
    </row>
    <row r="963" spans="20:21" x14ac:dyDescent="0.35">
      <c r="T963"/>
      <c r="U963"/>
    </row>
    <row r="964" spans="20:21" x14ac:dyDescent="0.35">
      <c r="T964"/>
      <c r="U964"/>
    </row>
    <row r="965" spans="20:21" x14ac:dyDescent="0.35">
      <c r="T965"/>
      <c r="U965"/>
    </row>
    <row r="966" spans="20:21" x14ac:dyDescent="0.35">
      <c r="T966"/>
      <c r="U966"/>
    </row>
    <row r="967" spans="20:21" x14ac:dyDescent="0.35">
      <c r="T967"/>
      <c r="U967"/>
    </row>
    <row r="968" spans="20:21" x14ac:dyDescent="0.35">
      <c r="T968"/>
      <c r="U968"/>
    </row>
    <row r="969" spans="20:21" x14ac:dyDescent="0.35">
      <c r="T969"/>
      <c r="U969"/>
    </row>
    <row r="970" spans="20:21" x14ac:dyDescent="0.35">
      <c r="T970"/>
      <c r="U970"/>
    </row>
    <row r="971" spans="20:21" x14ac:dyDescent="0.35">
      <c r="T971"/>
      <c r="U971"/>
    </row>
    <row r="972" spans="20:21" x14ac:dyDescent="0.35">
      <c r="T972"/>
      <c r="U972"/>
    </row>
    <row r="973" spans="20:21" x14ac:dyDescent="0.35">
      <c r="T973"/>
      <c r="U973"/>
    </row>
    <row r="974" spans="20:21" x14ac:dyDescent="0.35">
      <c r="T974"/>
      <c r="U974"/>
    </row>
    <row r="975" spans="20:21" x14ac:dyDescent="0.35">
      <c r="T975"/>
      <c r="U975"/>
    </row>
    <row r="976" spans="20:21" x14ac:dyDescent="0.35">
      <c r="T976"/>
      <c r="U976"/>
    </row>
    <row r="977" spans="20:21" x14ac:dyDescent="0.35">
      <c r="T977"/>
      <c r="U977"/>
    </row>
    <row r="978" spans="20:21" x14ac:dyDescent="0.35">
      <c r="T978"/>
      <c r="U978"/>
    </row>
    <row r="979" spans="20:21" x14ac:dyDescent="0.35">
      <c r="T979"/>
      <c r="U979"/>
    </row>
    <row r="980" spans="20:21" x14ac:dyDescent="0.35">
      <c r="T980"/>
      <c r="U980"/>
    </row>
    <row r="981" spans="20:21" x14ac:dyDescent="0.35">
      <c r="T981"/>
      <c r="U981"/>
    </row>
    <row r="982" spans="20:21" x14ac:dyDescent="0.35">
      <c r="T982"/>
      <c r="U982"/>
    </row>
    <row r="983" spans="20:21" x14ac:dyDescent="0.35">
      <c r="T983"/>
      <c r="U983"/>
    </row>
    <row r="984" spans="20:21" x14ac:dyDescent="0.35">
      <c r="T984"/>
      <c r="U984"/>
    </row>
    <row r="985" spans="20:21" x14ac:dyDescent="0.35">
      <c r="T985"/>
      <c r="U985"/>
    </row>
    <row r="986" spans="20:21" x14ac:dyDescent="0.35">
      <c r="T986"/>
      <c r="U986"/>
    </row>
    <row r="987" spans="20:21" x14ac:dyDescent="0.35">
      <c r="T987"/>
      <c r="U987"/>
    </row>
    <row r="988" spans="20:21" x14ac:dyDescent="0.35">
      <c r="T988"/>
      <c r="U988"/>
    </row>
    <row r="989" spans="20:21" x14ac:dyDescent="0.35">
      <c r="T989"/>
      <c r="U989"/>
    </row>
    <row r="990" spans="20:21" x14ac:dyDescent="0.35">
      <c r="T990"/>
      <c r="U990"/>
    </row>
    <row r="991" spans="20:21" x14ac:dyDescent="0.35">
      <c r="T991"/>
      <c r="U991"/>
    </row>
    <row r="992" spans="20:21" x14ac:dyDescent="0.35">
      <c r="T992"/>
      <c r="U992"/>
    </row>
    <row r="993" spans="20:21" x14ac:dyDescent="0.35">
      <c r="T993"/>
      <c r="U993"/>
    </row>
    <row r="994" spans="20:21" x14ac:dyDescent="0.35">
      <c r="T994"/>
      <c r="U994"/>
    </row>
    <row r="995" spans="20:21" x14ac:dyDescent="0.35">
      <c r="T995"/>
      <c r="U995"/>
    </row>
    <row r="996" spans="20:21" x14ac:dyDescent="0.35">
      <c r="T996"/>
      <c r="U996"/>
    </row>
    <row r="997" spans="20:21" x14ac:dyDescent="0.35">
      <c r="T997"/>
      <c r="U997"/>
    </row>
    <row r="998" spans="20:21" x14ac:dyDescent="0.35">
      <c r="T998"/>
      <c r="U998"/>
    </row>
    <row r="999" spans="20:21" x14ac:dyDescent="0.35">
      <c r="T999"/>
      <c r="U999"/>
    </row>
    <row r="1000" spans="20:21" x14ac:dyDescent="0.35">
      <c r="T1000"/>
      <c r="U1000"/>
    </row>
    <row r="1001" spans="20:21" x14ac:dyDescent="0.35">
      <c r="T1001"/>
      <c r="U1001"/>
    </row>
    <row r="1002" spans="20:21" x14ac:dyDescent="0.35">
      <c r="T1002"/>
      <c r="U1002"/>
    </row>
    <row r="1003" spans="20:21" x14ac:dyDescent="0.35">
      <c r="T1003"/>
      <c r="U1003"/>
    </row>
    <row r="1004" spans="20:21" x14ac:dyDescent="0.35">
      <c r="T1004"/>
      <c r="U1004"/>
    </row>
    <row r="1005" spans="20:21" x14ac:dyDescent="0.35">
      <c r="T1005"/>
      <c r="U1005"/>
    </row>
    <row r="1006" spans="20:21" x14ac:dyDescent="0.35">
      <c r="T1006"/>
      <c r="U1006"/>
    </row>
    <row r="1007" spans="20:21" x14ac:dyDescent="0.35">
      <c r="T1007"/>
      <c r="U1007"/>
    </row>
    <row r="1008" spans="20:21" x14ac:dyDescent="0.35">
      <c r="T1008"/>
      <c r="U1008"/>
    </row>
    <row r="1009" spans="20:21" x14ac:dyDescent="0.35">
      <c r="T1009"/>
      <c r="U1009"/>
    </row>
    <row r="1010" spans="20:21" x14ac:dyDescent="0.35">
      <c r="T1010"/>
      <c r="U1010"/>
    </row>
    <row r="1011" spans="20:21" x14ac:dyDescent="0.35">
      <c r="T1011"/>
      <c r="U1011"/>
    </row>
    <row r="1012" spans="20:21" x14ac:dyDescent="0.35">
      <c r="T1012"/>
      <c r="U1012"/>
    </row>
    <row r="1013" spans="20:21" x14ac:dyDescent="0.35">
      <c r="T1013"/>
      <c r="U1013"/>
    </row>
    <row r="1014" spans="20:21" x14ac:dyDescent="0.35">
      <c r="T1014"/>
      <c r="U1014"/>
    </row>
    <row r="1015" spans="20:21" x14ac:dyDescent="0.35">
      <c r="T1015"/>
      <c r="U1015"/>
    </row>
    <row r="1016" spans="20:21" x14ac:dyDescent="0.35">
      <c r="T1016"/>
      <c r="U1016"/>
    </row>
    <row r="1017" spans="20:21" x14ac:dyDescent="0.35">
      <c r="T1017"/>
      <c r="U1017"/>
    </row>
    <row r="1018" spans="20:21" x14ac:dyDescent="0.35">
      <c r="T1018"/>
      <c r="U1018"/>
    </row>
    <row r="1019" spans="20:21" x14ac:dyDescent="0.35">
      <c r="T1019"/>
      <c r="U1019"/>
    </row>
    <row r="1020" spans="20:21" x14ac:dyDescent="0.35">
      <c r="T1020"/>
      <c r="U1020"/>
    </row>
    <row r="1021" spans="20:21" x14ac:dyDescent="0.35">
      <c r="T1021"/>
      <c r="U1021"/>
    </row>
    <row r="1022" spans="20:21" x14ac:dyDescent="0.35">
      <c r="T1022"/>
      <c r="U1022"/>
    </row>
    <row r="1023" spans="20:21" x14ac:dyDescent="0.35">
      <c r="T1023"/>
      <c r="U1023"/>
    </row>
    <row r="1024" spans="20:21" x14ac:dyDescent="0.35">
      <c r="T1024"/>
      <c r="U1024"/>
    </row>
    <row r="1025" spans="20:21" x14ac:dyDescent="0.35">
      <c r="T1025"/>
      <c r="U1025"/>
    </row>
    <row r="1026" spans="20:21" x14ac:dyDescent="0.35">
      <c r="T1026"/>
      <c r="U1026"/>
    </row>
    <row r="1027" spans="20:21" x14ac:dyDescent="0.35">
      <c r="T1027"/>
      <c r="U1027"/>
    </row>
    <row r="1028" spans="20:21" x14ac:dyDescent="0.35">
      <c r="T1028"/>
      <c r="U1028"/>
    </row>
    <row r="1029" spans="20:21" x14ac:dyDescent="0.35">
      <c r="T1029"/>
      <c r="U1029"/>
    </row>
    <row r="1030" spans="20:21" x14ac:dyDescent="0.35">
      <c r="T1030"/>
      <c r="U1030"/>
    </row>
    <row r="1031" spans="20:21" x14ac:dyDescent="0.35">
      <c r="T1031"/>
      <c r="U1031"/>
    </row>
    <row r="1032" spans="20:21" x14ac:dyDescent="0.35">
      <c r="T1032"/>
      <c r="U1032"/>
    </row>
    <row r="1033" spans="20:21" x14ac:dyDescent="0.35">
      <c r="T1033"/>
      <c r="U1033"/>
    </row>
    <row r="1034" spans="20:21" x14ac:dyDescent="0.35">
      <c r="T1034"/>
      <c r="U1034"/>
    </row>
    <row r="1035" spans="20:21" x14ac:dyDescent="0.35">
      <c r="T1035"/>
      <c r="U1035"/>
    </row>
    <row r="1036" spans="20:21" x14ac:dyDescent="0.35">
      <c r="T1036"/>
      <c r="U1036"/>
    </row>
    <row r="1037" spans="20:21" x14ac:dyDescent="0.35">
      <c r="T1037"/>
      <c r="U1037"/>
    </row>
    <row r="1038" spans="20:21" x14ac:dyDescent="0.35">
      <c r="T1038"/>
      <c r="U1038"/>
    </row>
    <row r="1039" spans="20:21" x14ac:dyDescent="0.35">
      <c r="T1039"/>
      <c r="U1039"/>
    </row>
    <row r="1040" spans="20:21" x14ac:dyDescent="0.35">
      <c r="T1040"/>
      <c r="U1040"/>
    </row>
    <row r="1041" spans="20:21" x14ac:dyDescent="0.35">
      <c r="T1041"/>
      <c r="U1041"/>
    </row>
    <row r="1042" spans="20:21" x14ac:dyDescent="0.35">
      <c r="T1042"/>
      <c r="U1042"/>
    </row>
    <row r="1043" spans="20:21" x14ac:dyDescent="0.35">
      <c r="T1043"/>
      <c r="U1043"/>
    </row>
    <row r="1044" spans="20:21" x14ac:dyDescent="0.35">
      <c r="T1044"/>
      <c r="U1044"/>
    </row>
    <row r="1045" spans="20:21" x14ac:dyDescent="0.35">
      <c r="T1045"/>
      <c r="U1045"/>
    </row>
    <row r="1046" spans="20:21" x14ac:dyDescent="0.35">
      <c r="T1046"/>
      <c r="U1046"/>
    </row>
    <row r="1047" spans="20:21" x14ac:dyDescent="0.35">
      <c r="T1047"/>
      <c r="U1047"/>
    </row>
    <row r="1048" spans="20:21" x14ac:dyDescent="0.35">
      <c r="T1048"/>
      <c r="U1048"/>
    </row>
    <row r="1049" spans="20:21" x14ac:dyDescent="0.35">
      <c r="T1049"/>
      <c r="U1049"/>
    </row>
    <row r="1050" spans="20:21" x14ac:dyDescent="0.35">
      <c r="T1050"/>
      <c r="U1050"/>
    </row>
    <row r="1051" spans="20:21" x14ac:dyDescent="0.35">
      <c r="T1051"/>
      <c r="U1051"/>
    </row>
    <row r="1052" spans="20:21" x14ac:dyDescent="0.35">
      <c r="T1052"/>
      <c r="U1052"/>
    </row>
    <row r="1053" spans="20:21" x14ac:dyDescent="0.35">
      <c r="T1053"/>
      <c r="U1053"/>
    </row>
    <row r="1054" spans="20:21" x14ac:dyDescent="0.35">
      <c r="T1054"/>
      <c r="U1054"/>
    </row>
    <row r="1055" spans="20:21" x14ac:dyDescent="0.35">
      <c r="T1055"/>
      <c r="U1055"/>
    </row>
    <row r="1056" spans="20:21" x14ac:dyDescent="0.35">
      <c r="T1056"/>
      <c r="U1056"/>
    </row>
    <row r="1057" spans="20:21" x14ac:dyDescent="0.35">
      <c r="T1057"/>
      <c r="U1057"/>
    </row>
    <row r="1058" spans="20:21" x14ac:dyDescent="0.35">
      <c r="T1058"/>
      <c r="U1058"/>
    </row>
    <row r="1059" spans="20:21" x14ac:dyDescent="0.35">
      <c r="T1059"/>
      <c r="U1059"/>
    </row>
    <row r="1060" spans="20:21" x14ac:dyDescent="0.35">
      <c r="T1060"/>
      <c r="U1060"/>
    </row>
    <row r="1061" spans="20:21" x14ac:dyDescent="0.35">
      <c r="T1061"/>
      <c r="U1061"/>
    </row>
    <row r="1062" spans="20:21" x14ac:dyDescent="0.35">
      <c r="T1062"/>
      <c r="U1062"/>
    </row>
    <row r="1063" spans="20:21" x14ac:dyDescent="0.35">
      <c r="T1063"/>
      <c r="U1063"/>
    </row>
    <row r="1064" spans="20:21" x14ac:dyDescent="0.35">
      <c r="T1064"/>
      <c r="U1064"/>
    </row>
    <row r="1065" spans="20:21" x14ac:dyDescent="0.35">
      <c r="T1065"/>
      <c r="U1065"/>
    </row>
    <row r="1066" spans="20:21" x14ac:dyDescent="0.35">
      <c r="T1066"/>
      <c r="U1066"/>
    </row>
    <row r="1067" spans="20:21" x14ac:dyDescent="0.35">
      <c r="T1067"/>
      <c r="U1067"/>
    </row>
    <row r="1068" spans="20:21" x14ac:dyDescent="0.35">
      <c r="T1068"/>
      <c r="U1068"/>
    </row>
    <row r="1069" spans="20:21" x14ac:dyDescent="0.35">
      <c r="T1069"/>
      <c r="U1069"/>
    </row>
    <row r="1070" spans="20:21" x14ac:dyDescent="0.35">
      <c r="T1070"/>
      <c r="U1070"/>
    </row>
    <row r="1071" spans="20:21" x14ac:dyDescent="0.35">
      <c r="T1071"/>
      <c r="U1071"/>
    </row>
    <row r="1072" spans="20:21" x14ac:dyDescent="0.35">
      <c r="T1072"/>
      <c r="U1072"/>
    </row>
    <row r="1073" spans="20:21" x14ac:dyDescent="0.35">
      <c r="T1073"/>
      <c r="U1073"/>
    </row>
    <row r="1074" spans="20:21" x14ac:dyDescent="0.35">
      <c r="T1074"/>
      <c r="U1074"/>
    </row>
    <row r="1075" spans="20:21" x14ac:dyDescent="0.35">
      <c r="T1075"/>
      <c r="U1075"/>
    </row>
    <row r="1076" spans="20:21" x14ac:dyDescent="0.35">
      <c r="T1076"/>
      <c r="U1076"/>
    </row>
    <row r="1077" spans="20:21" x14ac:dyDescent="0.35">
      <c r="T1077"/>
      <c r="U1077"/>
    </row>
    <row r="1078" spans="20:21" x14ac:dyDescent="0.35">
      <c r="T1078"/>
      <c r="U1078"/>
    </row>
    <row r="1079" spans="20:21" x14ac:dyDescent="0.35">
      <c r="T1079"/>
      <c r="U1079"/>
    </row>
    <row r="1080" spans="20:21" x14ac:dyDescent="0.35">
      <c r="T1080"/>
      <c r="U1080"/>
    </row>
    <row r="1081" spans="20:21" x14ac:dyDescent="0.35">
      <c r="T1081"/>
      <c r="U1081"/>
    </row>
    <row r="1082" spans="20:21" x14ac:dyDescent="0.35">
      <c r="T1082"/>
      <c r="U1082"/>
    </row>
    <row r="1083" spans="20:21" x14ac:dyDescent="0.35">
      <c r="T1083"/>
      <c r="U1083"/>
    </row>
    <row r="1084" spans="20:21" x14ac:dyDescent="0.35">
      <c r="T1084"/>
      <c r="U1084"/>
    </row>
    <row r="1085" spans="20:21" x14ac:dyDescent="0.35">
      <c r="T1085"/>
      <c r="U1085"/>
    </row>
    <row r="1086" spans="20:21" x14ac:dyDescent="0.35">
      <c r="T1086"/>
      <c r="U1086"/>
    </row>
    <row r="1087" spans="20:21" x14ac:dyDescent="0.35">
      <c r="T1087"/>
      <c r="U1087"/>
    </row>
    <row r="1088" spans="20:21" x14ac:dyDescent="0.35">
      <c r="T1088"/>
      <c r="U1088"/>
    </row>
    <row r="1089" spans="20:21" x14ac:dyDescent="0.35">
      <c r="T1089"/>
      <c r="U1089"/>
    </row>
    <row r="1090" spans="20:21" x14ac:dyDescent="0.35">
      <c r="T1090"/>
      <c r="U1090"/>
    </row>
    <row r="1091" spans="20:21" x14ac:dyDescent="0.35">
      <c r="T1091"/>
      <c r="U1091"/>
    </row>
    <row r="1092" spans="20:21" x14ac:dyDescent="0.35">
      <c r="T1092"/>
      <c r="U1092"/>
    </row>
    <row r="1093" spans="20:21" x14ac:dyDescent="0.35">
      <c r="T1093"/>
      <c r="U1093"/>
    </row>
    <row r="1094" spans="20:21" x14ac:dyDescent="0.35">
      <c r="T1094"/>
      <c r="U1094"/>
    </row>
    <row r="1095" spans="20:21" x14ac:dyDescent="0.35">
      <c r="T1095"/>
      <c r="U1095"/>
    </row>
    <row r="1096" spans="20:21" x14ac:dyDescent="0.35">
      <c r="T1096"/>
      <c r="U1096"/>
    </row>
    <row r="1097" spans="20:21" x14ac:dyDescent="0.35">
      <c r="T1097"/>
      <c r="U1097"/>
    </row>
    <row r="1098" spans="20:21" x14ac:dyDescent="0.35">
      <c r="T1098"/>
      <c r="U1098"/>
    </row>
    <row r="1099" spans="20:21" x14ac:dyDescent="0.35">
      <c r="T1099"/>
      <c r="U1099"/>
    </row>
    <row r="1100" spans="20:21" x14ac:dyDescent="0.35">
      <c r="T1100"/>
      <c r="U1100"/>
    </row>
    <row r="1101" spans="20:21" x14ac:dyDescent="0.35">
      <c r="T1101"/>
      <c r="U1101"/>
    </row>
    <row r="1102" spans="20:21" x14ac:dyDescent="0.35">
      <c r="T1102"/>
      <c r="U1102"/>
    </row>
    <row r="1103" spans="20:21" x14ac:dyDescent="0.35">
      <c r="T1103"/>
      <c r="U1103"/>
    </row>
    <row r="1104" spans="20:21" x14ac:dyDescent="0.35">
      <c r="T1104"/>
      <c r="U1104"/>
    </row>
    <row r="1105" spans="20:21" x14ac:dyDescent="0.35">
      <c r="T1105"/>
      <c r="U1105"/>
    </row>
    <row r="1106" spans="20:21" x14ac:dyDescent="0.35">
      <c r="T1106"/>
      <c r="U1106"/>
    </row>
    <row r="1107" spans="20:21" x14ac:dyDescent="0.35">
      <c r="T1107"/>
      <c r="U1107"/>
    </row>
    <row r="1108" spans="20:21" x14ac:dyDescent="0.35">
      <c r="T1108"/>
      <c r="U1108"/>
    </row>
    <row r="1109" spans="20:21" x14ac:dyDescent="0.35">
      <c r="T1109"/>
      <c r="U1109"/>
    </row>
    <row r="1110" spans="20:21" x14ac:dyDescent="0.35">
      <c r="T1110"/>
      <c r="U1110"/>
    </row>
    <row r="1111" spans="20:21" x14ac:dyDescent="0.35">
      <c r="T1111"/>
      <c r="U1111"/>
    </row>
    <row r="1112" spans="20:21" x14ac:dyDescent="0.35">
      <c r="T1112"/>
      <c r="U1112"/>
    </row>
    <row r="1113" spans="20:21" x14ac:dyDescent="0.35">
      <c r="T1113"/>
      <c r="U1113"/>
    </row>
    <row r="1114" spans="20:21" x14ac:dyDescent="0.35">
      <c r="T1114"/>
      <c r="U1114"/>
    </row>
    <row r="1115" spans="20:21" x14ac:dyDescent="0.35">
      <c r="T1115"/>
      <c r="U1115"/>
    </row>
    <row r="1116" spans="20:21" x14ac:dyDescent="0.35">
      <c r="T1116"/>
      <c r="U1116"/>
    </row>
    <row r="1117" spans="20:21" x14ac:dyDescent="0.35">
      <c r="T1117"/>
      <c r="U1117"/>
    </row>
    <row r="1118" spans="20:21" x14ac:dyDescent="0.35">
      <c r="T1118"/>
      <c r="U1118"/>
    </row>
    <row r="1119" spans="20:21" x14ac:dyDescent="0.35">
      <c r="T1119"/>
      <c r="U1119"/>
    </row>
    <row r="1120" spans="20:21" x14ac:dyDescent="0.35">
      <c r="T1120"/>
      <c r="U1120"/>
    </row>
    <row r="1121" spans="20:21" x14ac:dyDescent="0.35">
      <c r="T1121"/>
      <c r="U1121"/>
    </row>
    <row r="1122" spans="20:21" x14ac:dyDescent="0.35">
      <c r="T1122"/>
      <c r="U1122"/>
    </row>
    <row r="1123" spans="20:21" x14ac:dyDescent="0.35">
      <c r="T1123"/>
      <c r="U1123"/>
    </row>
    <row r="1124" spans="20:21" x14ac:dyDescent="0.35">
      <c r="T1124"/>
      <c r="U1124"/>
    </row>
    <row r="1125" spans="20:21" x14ac:dyDescent="0.35">
      <c r="T1125"/>
      <c r="U1125"/>
    </row>
    <row r="1126" spans="20:21" x14ac:dyDescent="0.35">
      <c r="T1126"/>
      <c r="U1126"/>
    </row>
    <row r="1127" spans="20:21" x14ac:dyDescent="0.35">
      <c r="T1127"/>
      <c r="U1127"/>
    </row>
    <row r="1128" spans="20:21" x14ac:dyDescent="0.35">
      <c r="T1128"/>
      <c r="U1128"/>
    </row>
    <row r="1129" spans="20:21" x14ac:dyDescent="0.35">
      <c r="T1129"/>
      <c r="U1129"/>
    </row>
    <row r="1130" spans="20:21" x14ac:dyDescent="0.35">
      <c r="T1130"/>
      <c r="U1130"/>
    </row>
    <row r="1131" spans="20:21" x14ac:dyDescent="0.35">
      <c r="T1131"/>
      <c r="U1131"/>
    </row>
    <row r="1132" spans="20:21" x14ac:dyDescent="0.35">
      <c r="T1132"/>
      <c r="U1132"/>
    </row>
    <row r="1133" spans="20:21" x14ac:dyDescent="0.35">
      <c r="T1133"/>
      <c r="U1133"/>
    </row>
    <row r="1134" spans="20:21" x14ac:dyDescent="0.35">
      <c r="T1134"/>
      <c r="U1134"/>
    </row>
    <row r="1135" spans="20:21" x14ac:dyDescent="0.35">
      <c r="T1135"/>
      <c r="U1135"/>
    </row>
    <row r="1136" spans="20:21" x14ac:dyDescent="0.35">
      <c r="T1136"/>
      <c r="U1136"/>
    </row>
    <row r="1137" spans="20:21" x14ac:dyDescent="0.35">
      <c r="T1137"/>
      <c r="U1137"/>
    </row>
    <row r="1138" spans="20:21" x14ac:dyDescent="0.35">
      <c r="T1138"/>
      <c r="U1138"/>
    </row>
    <row r="1139" spans="20:21" x14ac:dyDescent="0.35">
      <c r="T1139"/>
      <c r="U1139"/>
    </row>
    <row r="1140" spans="20:21" x14ac:dyDescent="0.35">
      <c r="T1140"/>
      <c r="U1140"/>
    </row>
    <row r="1141" spans="20:21" x14ac:dyDescent="0.35">
      <c r="T1141"/>
      <c r="U1141"/>
    </row>
    <row r="1142" spans="20:21" x14ac:dyDescent="0.35">
      <c r="T1142"/>
      <c r="U1142"/>
    </row>
    <row r="1143" spans="20:21" x14ac:dyDescent="0.35">
      <c r="T1143"/>
      <c r="U1143"/>
    </row>
    <row r="1144" spans="20:21" x14ac:dyDescent="0.35">
      <c r="T1144"/>
      <c r="U1144"/>
    </row>
    <row r="1145" spans="20:21" x14ac:dyDescent="0.35">
      <c r="T1145"/>
      <c r="U1145"/>
    </row>
    <row r="1146" spans="20:21" x14ac:dyDescent="0.35">
      <c r="T1146"/>
      <c r="U1146"/>
    </row>
    <row r="1147" spans="20:21" x14ac:dyDescent="0.35">
      <c r="T1147"/>
      <c r="U1147"/>
    </row>
    <row r="1148" spans="20:21" x14ac:dyDescent="0.35">
      <c r="T1148"/>
      <c r="U1148"/>
    </row>
    <row r="1149" spans="20:21" x14ac:dyDescent="0.35">
      <c r="T1149"/>
      <c r="U1149"/>
    </row>
    <row r="1150" spans="20:21" x14ac:dyDescent="0.35">
      <c r="T1150"/>
      <c r="U1150"/>
    </row>
    <row r="1151" spans="20:21" x14ac:dyDescent="0.35">
      <c r="T1151"/>
      <c r="U1151"/>
    </row>
    <row r="1152" spans="20:21" x14ac:dyDescent="0.35">
      <c r="T1152"/>
      <c r="U1152"/>
    </row>
    <row r="1153" spans="20:21" x14ac:dyDescent="0.35">
      <c r="T1153"/>
      <c r="U1153"/>
    </row>
    <row r="1154" spans="20:21" x14ac:dyDescent="0.35">
      <c r="T1154"/>
      <c r="U1154"/>
    </row>
    <row r="1155" spans="20:21" x14ac:dyDescent="0.35">
      <c r="T1155"/>
      <c r="U1155"/>
    </row>
    <row r="1156" spans="20:21" x14ac:dyDescent="0.35">
      <c r="T1156"/>
      <c r="U1156"/>
    </row>
    <row r="1157" spans="20:21" x14ac:dyDescent="0.35">
      <c r="T1157"/>
      <c r="U1157"/>
    </row>
    <row r="1158" spans="20:21" x14ac:dyDescent="0.35">
      <c r="T1158"/>
      <c r="U1158"/>
    </row>
    <row r="1159" spans="20:21" x14ac:dyDescent="0.35">
      <c r="T1159"/>
      <c r="U1159"/>
    </row>
    <row r="1160" spans="20:21" x14ac:dyDescent="0.35">
      <c r="T1160"/>
      <c r="U1160"/>
    </row>
    <row r="1161" spans="20:21" x14ac:dyDescent="0.35">
      <c r="T1161"/>
      <c r="U1161"/>
    </row>
    <row r="1162" spans="20:21" x14ac:dyDescent="0.35">
      <c r="T1162"/>
      <c r="U1162"/>
    </row>
    <row r="1163" spans="20:21" x14ac:dyDescent="0.35">
      <c r="T1163"/>
      <c r="U1163"/>
    </row>
    <row r="1164" spans="20:21" x14ac:dyDescent="0.35">
      <c r="T1164"/>
      <c r="U1164"/>
    </row>
    <row r="1165" spans="20:21" x14ac:dyDescent="0.35">
      <c r="T1165"/>
      <c r="U1165"/>
    </row>
    <row r="1166" spans="20:21" x14ac:dyDescent="0.35">
      <c r="T1166"/>
      <c r="U1166"/>
    </row>
    <row r="1167" spans="20:21" x14ac:dyDescent="0.35">
      <c r="T1167"/>
      <c r="U1167"/>
    </row>
    <row r="1168" spans="20:21" x14ac:dyDescent="0.35">
      <c r="T1168"/>
      <c r="U1168"/>
    </row>
    <row r="1169" spans="20:21" x14ac:dyDescent="0.35">
      <c r="T1169"/>
      <c r="U1169"/>
    </row>
    <row r="1170" spans="20:21" x14ac:dyDescent="0.35">
      <c r="T1170"/>
      <c r="U1170"/>
    </row>
    <row r="1171" spans="20:21" x14ac:dyDescent="0.35">
      <c r="T1171"/>
      <c r="U1171"/>
    </row>
    <row r="1172" spans="20:21" x14ac:dyDescent="0.35">
      <c r="T1172"/>
      <c r="U1172"/>
    </row>
    <row r="1173" spans="20:21" x14ac:dyDescent="0.35">
      <c r="T1173"/>
      <c r="U1173"/>
    </row>
    <row r="1174" spans="20:21" x14ac:dyDescent="0.35">
      <c r="T1174"/>
      <c r="U1174"/>
    </row>
    <row r="1175" spans="20:21" x14ac:dyDescent="0.35">
      <c r="T1175"/>
      <c r="U1175"/>
    </row>
    <row r="1176" spans="20:21" x14ac:dyDescent="0.35">
      <c r="T1176"/>
      <c r="U1176"/>
    </row>
    <row r="1177" spans="20:21" x14ac:dyDescent="0.35">
      <c r="T1177"/>
      <c r="U1177"/>
    </row>
    <row r="1178" spans="20:21" x14ac:dyDescent="0.35">
      <c r="T1178"/>
      <c r="U1178"/>
    </row>
    <row r="1179" spans="20:21" x14ac:dyDescent="0.35">
      <c r="T1179"/>
      <c r="U1179"/>
    </row>
    <row r="1180" spans="20:21" x14ac:dyDescent="0.35">
      <c r="T1180"/>
      <c r="U1180"/>
    </row>
    <row r="1181" spans="20:21" x14ac:dyDescent="0.35">
      <c r="T1181"/>
      <c r="U1181"/>
    </row>
    <row r="1182" spans="20:21" x14ac:dyDescent="0.35">
      <c r="T1182"/>
      <c r="U1182"/>
    </row>
    <row r="1183" spans="20:21" x14ac:dyDescent="0.35">
      <c r="T1183"/>
      <c r="U1183"/>
    </row>
    <row r="1184" spans="20:21" x14ac:dyDescent="0.35">
      <c r="T1184"/>
      <c r="U1184"/>
    </row>
    <row r="1185" spans="20:21" x14ac:dyDescent="0.35">
      <c r="T1185"/>
      <c r="U1185"/>
    </row>
    <row r="1186" spans="20:21" x14ac:dyDescent="0.35">
      <c r="T1186"/>
      <c r="U1186"/>
    </row>
    <row r="1187" spans="20:21" x14ac:dyDescent="0.35">
      <c r="T1187"/>
      <c r="U1187"/>
    </row>
    <row r="1188" spans="20:21" x14ac:dyDescent="0.35">
      <c r="T1188"/>
      <c r="U1188"/>
    </row>
    <row r="1189" spans="20:21" x14ac:dyDescent="0.35">
      <c r="T1189"/>
      <c r="U1189"/>
    </row>
    <row r="1190" spans="20:21" x14ac:dyDescent="0.35">
      <c r="T1190"/>
      <c r="U1190"/>
    </row>
    <row r="1191" spans="20:21" x14ac:dyDescent="0.35">
      <c r="T1191"/>
      <c r="U1191"/>
    </row>
    <row r="1192" spans="20:21" x14ac:dyDescent="0.35">
      <c r="T1192"/>
      <c r="U1192"/>
    </row>
    <row r="1193" spans="20:21" x14ac:dyDescent="0.35">
      <c r="T1193"/>
      <c r="U1193"/>
    </row>
    <row r="1194" spans="20:21" x14ac:dyDescent="0.35">
      <c r="T1194"/>
      <c r="U1194"/>
    </row>
    <row r="1195" spans="20:21" x14ac:dyDescent="0.35">
      <c r="T1195"/>
      <c r="U1195"/>
    </row>
    <row r="1196" spans="20:21" x14ac:dyDescent="0.35">
      <c r="T1196"/>
      <c r="U1196"/>
    </row>
    <row r="1197" spans="20:21" x14ac:dyDescent="0.35">
      <c r="T1197"/>
      <c r="U1197"/>
    </row>
    <row r="1198" spans="20:21" x14ac:dyDescent="0.35">
      <c r="T1198"/>
      <c r="U1198"/>
    </row>
    <row r="1199" spans="20:21" x14ac:dyDescent="0.35">
      <c r="T1199"/>
      <c r="U1199"/>
    </row>
    <row r="1200" spans="20:21" x14ac:dyDescent="0.35">
      <c r="T1200"/>
      <c r="U1200"/>
    </row>
    <row r="1201" spans="20:21" x14ac:dyDescent="0.35">
      <c r="T1201"/>
      <c r="U1201"/>
    </row>
    <row r="1202" spans="20:21" x14ac:dyDescent="0.35">
      <c r="T1202"/>
      <c r="U1202"/>
    </row>
    <row r="1203" spans="20:21" x14ac:dyDescent="0.35">
      <c r="T1203"/>
      <c r="U1203"/>
    </row>
    <row r="1204" spans="20:21" x14ac:dyDescent="0.35">
      <c r="T1204"/>
      <c r="U1204"/>
    </row>
    <row r="1205" spans="20:21" x14ac:dyDescent="0.35">
      <c r="T1205"/>
      <c r="U1205"/>
    </row>
    <row r="1206" spans="20:21" x14ac:dyDescent="0.35">
      <c r="T1206"/>
      <c r="U1206"/>
    </row>
    <row r="1207" spans="20:21" x14ac:dyDescent="0.35">
      <c r="T1207"/>
      <c r="U1207"/>
    </row>
    <row r="1208" spans="20:21" x14ac:dyDescent="0.35">
      <c r="T1208"/>
      <c r="U1208"/>
    </row>
    <row r="1209" spans="20:21" x14ac:dyDescent="0.35">
      <c r="T1209"/>
      <c r="U1209"/>
    </row>
    <row r="1210" spans="20:21" x14ac:dyDescent="0.35">
      <c r="T1210"/>
      <c r="U1210"/>
    </row>
    <row r="1211" spans="20:21" x14ac:dyDescent="0.35">
      <c r="T1211"/>
      <c r="U1211"/>
    </row>
    <row r="1212" spans="20:21" x14ac:dyDescent="0.35">
      <c r="T1212"/>
      <c r="U1212"/>
    </row>
    <row r="1213" spans="20:21" x14ac:dyDescent="0.35">
      <c r="T1213"/>
      <c r="U1213"/>
    </row>
    <row r="1214" spans="20:21" x14ac:dyDescent="0.35">
      <c r="T1214"/>
      <c r="U1214"/>
    </row>
    <row r="1215" spans="20:21" x14ac:dyDescent="0.35">
      <c r="T1215"/>
      <c r="U1215"/>
    </row>
    <row r="1216" spans="20:21" x14ac:dyDescent="0.35">
      <c r="T1216"/>
      <c r="U1216"/>
    </row>
    <row r="1217" spans="20:21" x14ac:dyDescent="0.35">
      <c r="T1217"/>
      <c r="U1217"/>
    </row>
    <row r="1218" spans="20:21" x14ac:dyDescent="0.35">
      <c r="T1218"/>
      <c r="U1218"/>
    </row>
    <row r="1219" spans="20:21" x14ac:dyDescent="0.35">
      <c r="T1219"/>
      <c r="U1219"/>
    </row>
    <row r="1220" spans="20:21" x14ac:dyDescent="0.35">
      <c r="T1220"/>
      <c r="U1220"/>
    </row>
    <row r="1221" spans="20:21" x14ac:dyDescent="0.35">
      <c r="T1221"/>
      <c r="U1221"/>
    </row>
    <row r="1222" spans="20:21" x14ac:dyDescent="0.35">
      <c r="T1222"/>
      <c r="U1222"/>
    </row>
    <row r="1223" spans="20:21" x14ac:dyDescent="0.35">
      <c r="T1223"/>
      <c r="U1223"/>
    </row>
    <row r="1224" spans="20:21" x14ac:dyDescent="0.35">
      <c r="T1224"/>
      <c r="U1224"/>
    </row>
    <row r="1225" spans="20:21" x14ac:dyDescent="0.35">
      <c r="T1225"/>
      <c r="U1225"/>
    </row>
    <row r="1226" spans="20:21" x14ac:dyDescent="0.35">
      <c r="T1226"/>
      <c r="U1226"/>
    </row>
    <row r="1227" spans="20:21" x14ac:dyDescent="0.35">
      <c r="T1227"/>
      <c r="U1227"/>
    </row>
    <row r="1228" spans="20:21" x14ac:dyDescent="0.35">
      <c r="T1228"/>
      <c r="U1228"/>
    </row>
    <row r="1229" spans="20:21" x14ac:dyDescent="0.35">
      <c r="T1229"/>
      <c r="U1229"/>
    </row>
    <row r="1230" spans="20:21" x14ac:dyDescent="0.35">
      <c r="T1230"/>
      <c r="U1230"/>
    </row>
    <row r="1231" spans="20:21" x14ac:dyDescent="0.35">
      <c r="T1231"/>
      <c r="U1231"/>
    </row>
    <row r="1232" spans="20:21" x14ac:dyDescent="0.35">
      <c r="T1232"/>
      <c r="U1232"/>
    </row>
    <row r="1233" spans="20:21" x14ac:dyDescent="0.35">
      <c r="T1233"/>
      <c r="U1233"/>
    </row>
    <row r="1234" spans="20:21" x14ac:dyDescent="0.35">
      <c r="T1234"/>
      <c r="U1234"/>
    </row>
    <row r="1235" spans="20:21" x14ac:dyDescent="0.35">
      <c r="T1235"/>
      <c r="U1235"/>
    </row>
    <row r="1236" spans="20:21" x14ac:dyDescent="0.35">
      <c r="T1236"/>
      <c r="U1236"/>
    </row>
    <row r="1237" spans="20:21" x14ac:dyDescent="0.35">
      <c r="T1237"/>
      <c r="U1237"/>
    </row>
    <row r="1238" spans="20:21" x14ac:dyDescent="0.35">
      <c r="T1238"/>
      <c r="U1238"/>
    </row>
    <row r="1239" spans="20:21" x14ac:dyDescent="0.35">
      <c r="T1239"/>
      <c r="U1239"/>
    </row>
    <row r="1240" spans="20:21" x14ac:dyDescent="0.35">
      <c r="T1240"/>
      <c r="U1240"/>
    </row>
    <row r="1241" spans="20:21" x14ac:dyDescent="0.35">
      <c r="T1241"/>
      <c r="U1241"/>
    </row>
    <row r="1242" spans="20:21" x14ac:dyDescent="0.35">
      <c r="T1242"/>
      <c r="U1242"/>
    </row>
    <row r="1243" spans="20:21" x14ac:dyDescent="0.35">
      <c r="T1243"/>
      <c r="U1243"/>
    </row>
    <row r="1244" spans="20:21" x14ac:dyDescent="0.35">
      <c r="T1244"/>
      <c r="U1244"/>
    </row>
    <row r="1245" spans="20:21" x14ac:dyDescent="0.35">
      <c r="T1245"/>
      <c r="U1245"/>
    </row>
    <row r="1246" spans="20:21" x14ac:dyDescent="0.35">
      <c r="T1246"/>
      <c r="U1246"/>
    </row>
    <row r="1247" spans="20:21" x14ac:dyDescent="0.35">
      <c r="T1247"/>
      <c r="U1247"/>
    </row>
    <row r="1248" spans="20:21" x14ac:dyDescent="0.35">
      <c r="T1248"/>
      <c r="U1248"/>
    </row>
    <row r="1249" spans="20:21" x14ac:dyDescent="0.35">
      <c r="T1249"/>
      <c r="U1249"/>
    </row>
    <row r="1250" spans="20:21" x14ac:dyDescent="0.35">
      <c r="T1250"/>
      <c r="U1250"/>
    </row>
    <row r="1251" spans="20:21" x14ac:dyDescent="0.35">
      <c r="T1251"/>
      <c r="U1251"/>
    </row>
    <row r="1252" spans="20:21" x14ac:dyDescent="0.35">
      <c r="T1252"/>
      <c r="U1252"/>
    </row>
    <row r="1253" spans="20:21" x14ac:dyDescent="0.35">
      <c r="T1253"/>
      <c r="U1253"/>
    </row>
    <row r="1254" spans="20:21" x14ac:dyDescent="0.35">
      <c r="T1254"/>
      <c r="U1254"/>
    </row>
    <row r="1255" spans="20:21" x14ac:dyDescent="0.35">
      <c r="T1255"/>
      <c r="U1255"/>
    </row>
    <row r="1256" spans="20:21" x14ac:dyDescent="0.35">
      <c r="T1256"/>
      <c r="U1256"/>
    </row>
    <row r="1257" spans="20:21" x14ac:dyDescent="0.35">
      <c r="T1257"/>
      <c r="U1257"/>
    </row>
    <row r="1258" spans="20:21" x14ac:dyDescent="0.35">
      <c r="T1258"/>
      <c r="U1258"/>
    </row>
    <row r="1259" spans="20:21" x14ac:dyDescent="0.35">
      <c r="T1259"/>
      <c r="U1259"/>
    </row>
    <row r="1260" spans="20:21" x14ac:dyDescent="0.35">
      <c r="T1260"/>
      <c r="U1260"/>
    </row>
    <row r="1261" spans="20:21" x14ac:dyDescent="0.35">
      <c r="T1261"/>
      <c r="U1261"/>
    </row>
    <row r="1262" spans="20:21" x14ac:dyDescent="0.35">
      <c r="T1262"/>
      <c r="U1262"/>
    </row>
    <row r="1263" spans="20:21" x14ac:dyDescent="0.35">
      <c r="T1263"/>
      <c r="U1263"/>
    </row>
    <row r="1264" spans="20:21" x14ac:dyDescent="0.35">
      <c r="T1264"/>
      <c r="U1264"/>
    </row>
    <row r="1265" spans="20:21" x14ac:dyDescent="0.35">
      <c r="T1265"/>
      <c r="U1265"/>
    </row>
    <row r="1266" spans="20:21" x14ac:dyDescent="0.35">
      <c r="T1266"/>
      <c r="U1266"/>
    </row>
    <row r="1267" spans="20:21" x14ac:dyDescent="0.35">
      <c r="T1267"/>
      <c r="U1267"/>
    </row>
    <row r="1268" spans="20:21" x14ac:dyDescent="0.35">
      <c r="T1268"/>
      <c r="U1268"/>
    </row>
    <row r="1269" spans="20:21" x14ac:dyDescent="0.35">
      <c r="T1269"/>
      <c r="U1269"/>
    </row>
    <row r="1270" spans="20:21" x14ac:dyDescent="0.35">
      <c r="T1270"/>
      <c r="U1270"/>
    </row>
    <row r="1271" spans="20:21" x14ac:dyDescent="0.35">
      <c r="T1271"/>
      <c r="U1271"/>
    </row>
    <row r="1272" spans="20:21" x14ac:dyDescent="0.35">
      <c r="T1272"/>
      <c r="U1272"/>
    </row>
    <row r="1273" spans="20:21" x14ac:dyDescent="0.35">
      <c r="T1273"/>
      <c r="U1273"/>
    </row>
    <row r="1274" spans="20:21" x14ac:dyDescent="0.35">
      <c r="T1274"/>
      <c r="U1274"/>
    </row>
    <row r="1275" spans="20:21" x14ac:dyDescent="0.35">
      <c r="T1275"/>
      <c r="U1275"/>
    </row>
    <row r="1276" spans="20:21" x14ac:dyDescent="0.35">
      <c r="T1276"/>
      <c r="U1276"/>
    </row>
    <row r="1277" spans="20:21" x14ac:dyDescent="0.35">
      <c r="T1277"/>
      <c r="U1277"/>
    </row>
    <row r="1278" spans="20:21" x14ac:dyDescent="0.35">
      <c r="T1278"/>
      <c r="U1278"/>
    </row>
    <row r="1279" spans="20:21" x14ac:dyDescent="0.35">
      <c r="T1279"/>
      <c r="U1279"/>
    </row>
    <row r="1280" spans="20:21" x14ac:dyDescent="0.35">
      <c r="T1280"/>
      <c r="U1280"/>
    </row>
    <row r="1281" spans="20:21" x14ac:dyDescent="0.35">
      <c r="T1281"/>
      <c r="U1281"/>
    </row>
    <row r="1282" spans="20:21" x14ac:dyDescent="0.35">
      <c r="T1282"/>
      <c r="U1282"/>
    </row>
    <row r="1283" spans="20:21" x14ac:dyDescent="0.35">
      <c r="T1283"/>
      <c r="U1283"/>
    </row>
    <row r="1284" spans="20:21" x14ac:dyDescent="0.35">
      <c r="T1284"/>
      <c r="U1284"/>
    </row>
    <row r="1285" spans="20:21" x14ac:dyDescent="0.35">
      <c r="T1285"/>
      <c r="U1285"/>
    </row>
    <row r="1286" spans="20:21" x14ac:dyDescent="0.35">
      <c r="T1286"/>
      <c r="U1286"/>
    </row>
    <row r="1287" spans="20:21" x14ac:dyDescent="0.35">
      <c r="T1287"/>
      <c r="U1287"/>
    </row>
    <row r="1288" spans="20:21" x14ac:dyDescent="0.35">
      <c r="T1288"/>
      <c r="U1288"/>
    </row>
    <row r="1289" spans="20:21" x14ac:dyDescent="0.35">
      <c r="T1289"/>
      <c r="U1289"/>
    </row>
    <row r="1290" spans="20:21" x14ac:dyDescent="0.35">
      <c r="T1290"/>
      <c r="U1290"/>
    </row>
    <row r="1291" spans="20:21" x14ac:dyDescent="0.35">
      <c r="T1291"/>
      <c r="U1291"/>
    </row>
    <row r="1292" spans="20:21" x14ac:dyDescent="0.35">
      <c r="T1292"/>
      <c r="U1292"/>
    </row>
    <row r="1293" spans="20:21" x14ac:dyDescent="0.35">
      <c r="T1293"/>
      <c r="U1293"/>
    </row>
    <row r="1294" spans="20:21" x14ac:dyDescent="0.35">
      <c r="T1294"/>
      <c r="U1294"/>
    </row>
    <row r="1295" spans="20:21" x14ac:dyDescent="0.35">
      <c r="T1295"/>
      <c r="U1295"/>
    </row>
    <row r="1296" spans="20:21" x14ac:dyDescent="0.35">
      <c r="T1296"/>
      <c r="U1296"/>
    </row>
    <row r="1297" spans="20:21" x14ac:dyDescent="0.35">
      <c r="T1297"/>
      <c r="U1297"/>
    </row>
    <row r="1298" spans="20:21" x14ac:dyDescent="0.35">
      <c r="T1298"/>
      <c r="U1298"/>
    </row>
    <row r="1299" spans="20:21" x14ac:dyDescent="0.35">
      <c r="T1299"/>
      <c r="U1299"/>
    </row>
    <row r="1300" spans="20:21" x14ac:dyDescent="0.35">
      <c r="T1300"/>
      <c r="U1300"/>
    </row>
    <row r="1301" spans="20:21" x14ac:dyDescent="0.35">
      <c r="T1301"/>
      <c r="U1301"/>
    </row>
    <row r="1302" spans="20:21" x14ac:dyDescent="0.35">
      <c r="T1302"/>
      <c r="U1302"/>
    </row>
    <row r="1303" spans="20:21" x14ac:dyDescent="0.35">
      <c r="T1303"/>
      <c r="U1303"/>
    </row>
    <row r="1304" spans="20:21" x14ac:dyDescent="0.35">
      <c r="T1304"/>
      <c r="U1304"/>
    </row>
    <row r="1305" spans="20:21" x14ac:dyDescent="0.35">
      <c r="T1305"/>
      <c r="U1305"/>
    </row>
    <row r="1306" spans="20:21" x14ac:dyDescent="0.35">
      <c r="T1306"/>
      <c r="U1306"/>
    </row>
    <row r="1307" spans="20:21" x14ac:dyDescent="0.35">
      <c r="T1307"/>
      <c r="U1307"/>
    </row>
    <row r="1308" spans="20:21" x14ac:dyDescent="0.35">
      <c r="T1308"/>
      <c r="U1308"/>
    </row>
    <row r="1309" spans="20:21" x14ac:dyDescent="0.35">
      <c r="T1309"/>
      <c r="U1309"/>
    </row>
    <row r="1310" spans="20:21" x14ac:dyDescent="0.35">
      <c r="T1310"/>
      <c r="U1310"/>
    </row>
    <row r="1311" spans="20:21" x14ac:dyDescent="0.35">
      <c r="T1311"/>
      <c r="U1311"/>
    </row>
    <row r="1312" spans="20:21" x14ac:dyDescent="0.35">
      <c r="T1312"/>
      <c r="U1312"/>
    </row>
    <row r="1313" spans="20:21" x14ac:dyDescent="0.35">
      <c r="T1313"/>
      <c r="U1313"/>
    </row>
    <row r="1314" spans="20:21" x14ac:dyDescent="0.35">
      <c r="T1314"/>
      <c r="U1314"/>
    </row>
    <row r="1315" spans="20:21" x14ac:dyDescent="0.35">
      <c r="T1315"/>
      <c r="U1315"/>
    </row>
    <row r="1316" spans="20:21" x14ac:dyDescent="0.35">
      <c r="T1316"/>
      <c r="U1316"/>
    </row>
    <row r="1317" spans="20:21" x14ac:dyDescent="0.35">
      <c r="T1317"/>
      <c r="U1317"/>
    </row>
    <row r="1318" spans="20:21" x14ac:dyDescent="0.35">
      <c r="T1318"/>
      <c r="U1318"/>
    </row>
    <row r="1319" spans="20:21" x14ac:dyDescent="0.35">
      <c r="T1319"/>
      <c r="U1319"/>
    </row>
    <row r="1320" spans="20:21" x14ac:dyDescent="0.35">
      <c r="T1320"/>
      <c r="U1320"/>
    </row>
    <row r="1321" spans="20:21" x14ac:dyDescent="0.35">
      <c r="T1321"/>
      <c r="U1321"/>
    </row>
    <row r="1322" spans="20:21" x14ac:dyDescent="0.35">
      <c r="T1322"/>
      <c r="U1322"/>
    </row>
    <row r="1323" spans="20:21" x14ac:dyDescent="0.35">
      <c r="T1323"/>
      <c r="U1323"/>
    </row>
    <row r="1324" spans="20:21" x14ac:dyDescent="0.35">
      <c r="T1324"/>
      <c r="U1324"/>
    </row>
    <row r="1325" spans="20:21" x14ac:dyDescent="0.35">
      <c r="T1325"/>
      <c r="U1325"/>
    </row>
    <row r="1326" spans="20:21" x14ac:dyDescent="0.35">
      <c r="T1326"/>
      <c r="U1326"/>
    </row>
    <row r="1327" spans="20:21" x14ac:dyDescent="0.35">
      <c r="T1327"/>
      <c r="U1327"/>
    </row>
    <row r="1328" spans="20:21" x14ac:dyDescent="0.35">
      <c r="T1328"/>
      <c r="U1328"/>
    </row>
    <row r="1329" spans="20:21" x14ac:dyDescent="0.35">
      <c r="T1329"/>
      <c r="U1329"/>
    </row>
    <row r="1330" spans="20:21" x14ac:dyDescent="0.35">
      <c r="T1330"/>
      <c r="U1330"/>
    </row>
  </sheetData>
  <sheetProtection sheet="1" selectLockedCells="1"/>
  <mergeCells count="40">
    <mergeCell ref="K7:M7"/>
    <mergeCell ref="P7:W16"/>
    <mergeCell ref="K8:M8"/>
    <mergeCell ref="K9:M9"/>
    <mergeCell ref="K11:M11"/>
    <mergeCell ref="K12:M12"/>
    <mergeCell ref="K14:L14"/>
    <mergeCell ref="G15:L16"/>
    <mergeCell ref="G5:L5"/>
    <mergeCell ref="P5:W5"/>
    <mergeCell ref="G6:J6"/>
    <mergeCell ref="K6:M6"/>
    <mergeCell ref="P6:W6"/>
    <mergeCell ref="G17:J17"/>
    <mergeCell ref="K17:L17"/>
    <mergeCell ref="M17:O18"/>
    <mergeCell ref="G36:L36"/>
    <mergeCell ref="P17:W18"/>
    <mergeCell ref="G18:J18"/>
    <mergeCell ref="K18:L18"/>
    <mergeCell ref="G19:N19"/>
    <mergeCell ref="Q20:Q39"/>
    <mergeCell ref="G22:L22"/>
    <mergeCell ref="G23:L23"/>
    <mergeCell ref="G24:L24"/>
    <mergeCell ref="G25:L25"/>
    <mergeCell ref="G26:L26"/>
    <mergeCell ref="G27:L27"/>
    <mergeCell ref="G30:L30"/>
    <mergeCell ref="G31:L31"/>
    <mergeCell ref="G32:L32"/>
    <mergeCell ref="G33:L33"/>
    <mergeCell ref="G49:L49"/>
    <mergeCell ref="G51:L51"/>
    <mergeCell ref="G37:L37"/>
    <mergeCell ref="G40:L40"/>
    <mergeCell ref="G42:L42"/>
    <mergeCell ref="G45:L45"/>
    <mergeCell ref="G46:L46"/>
    <mergeCell ref="G47:L47"/>
  </mergeCells>
  <dataValidations count="4">
    <dataValidation type="list" allowBlank="1" showInputMessage="1" showErrorMessage="1" sqref="M14" xr:uid="{00000000-0002-0000-0000-000000000000}">
      <formula1>"2022, 2023, 2024, 2025"</formula1>
    </dataValidation>
    <dataValidation type="list" allowBlank="1" showInputMessage="1" showErrorMessage="1" sqref="M14" xr:uid="{00000000-0002-0000-0000-000001000000}">
      <formula1>"Please select, 2021, 2022, 2023, 2024, 2025"</formula1>
    </dataValidation>
    <dataValidation type="list" allowBlank="1" showInputMessage="1" showErrorMessage="1" sqref="K13:N13" xr:uid="{00000000-0002-0000-0000-000002000000}">
      <formula1>#REF!</formula1>
    </dataValidation>
    <dataValidation type="list" allowBlank="1" showInputMessage="1" showErrorMessage="1" sqref="K14:L14" xr:uid="{00000000-0002-0000-0000-000003000000}">
      <formula1>"Please select, January, February, March, April, May, June, July, August, September, October, November, December"</formula1>
    </dataValidation>
  </dataValidations>
  <pageMargins left="0.70866141732283472" right="0.70866141732283472" top="0.74803149606299213" bottom="0.74803149606299213" header="0.31496062992125984" footer="0.31496062992125984"/>
  <pageSetup paperSize="8" scale="49" fitToHeight="0"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A33BB-E685-4221-B87C-18D8B097D6DF}">
  <dimension ref="A1:U57"/>
  <sheetViews>
    <sheetView topLeftCell="A7" workbookViewId="0">
      <selection activeCell="H28" sqref="H28"/>
    </sheetView>
  </sheetViews>
  <sheetFormatPr defaultColWidth="9.1796875" defaultRowHeight="14.5" x14ac:dyDescent="0.35"/>
  <cols>
    <col min="1" max="1" width="4.54296875" style="2" customWidth="1"/>
    <col min="2" max="6" width="9.1796875" style="2"/>
    <col min="7" max="7" width="18" style="2" customWidth="1"/>
    <col min="8" max="9" width="18.7265625" style="2" customWidth="1"/>
    <col min="10" max="10" width="1.7265625" style="2" customWidth="1"/>
    <col min="11" max="12" width="18.7265625" style="2" customWidth="1"/>
    <col min="13" max="13" width="1.7265625" style="2" customWidth="1"/>
    <col min="14" max="14" width="24.7265625" style="2" customWidth="1"/>
    <col min="15" max="15" width="1.7265625" style="2" customWidth="1"/>
    <col min="16" max="18" width="14.81640625" style="2" customWidth="1"/>
    <col min="19" max="19" width="18" style="2" customWidth="1"/>
    <col min="20" max="20" width="1.7265625" style="2" customWidth="1"/>
    <col min="21" max="21" width="55.453125" style="2" bestFit="1" customWidth="1"/>
    <col min="22" max="16384" width="9.1796875" style="2"/>
  </cols>
  <sheetData>
    <row r="1" spans="1:21" ht="100.5" customHeight="1" x14ac:dyDescent="0.35">
      <c r="A1" s="305"/>
      <c r="B1" s="305"/>
      <c r="C1" s="305"/>
      <c r="D1" s="305"/>
      <c r="E1" s="305"/>
      <c r="F1" s="305"/>
      <c r="G1" s="305"/>
      <c r="H1" s="305"/>
      <c r="I1" s="305"/>
      <c r="J1" s="305"/>
      <c r="K1" s="305"/>
      <c r="L1" s="305"/>
      <c r="M1" s="305"/>
      <c r="N1" s="305"/>
      <c r="O1" s="305"/>
      <c r="P1" s="305"/>
      <c r="Q1" s="305"/>
      <c r="R1" s="305"/>
      <c r="S1" s="305"/>
    </row>
    <row r="2" spans="1:21" ht="18.5" x14ac:dyDescent="0.45">
      <c r="B2" s="154" t="s">
        <v>55</v>
      </c>
      <c r="C2" s="154"/>
      <c r="D2" s="155"/>
      <c r="E2" s="156"/>
      <c r="F2" s="157" t="s">
        <v>56</v>
      </c>
      <c r="G2" s="156"/>
      <c r="H2" s="156"/>
      <c r="I2" s="156"/>
      <c r="J2" s="156"/>
      <c r="K2" s="156"/>
      <c r="L2" s="156"/>
      <c r="M2" s="156"/>
      <c r="N2" s="156"/>
      <c r="O2" s="156"/>
      <c r="P2" s="156"/>
      <c r="Q2" s="156"/>
      <c r="R2" s="156"/>
      <c r="S2" s="156"/>
    </row>
    <row r="3" spans="1:21" ht="18.5" x14ac:dyDescent="0.35">
      <c r="A3" s="1"/>
    </row>
    <row r="4" spans="1:21" x14ac:dyDescent="0.35">
      <c r="B4" s="3" t="s">
        <v>57</v>
      </c>
    </row>
    <row r="5" spans="1:21" x14ac:dyDescent="0.35">
      <c r="B5" s="306" t="s">
        <v>58</v>
      </c>
      <c r="C5" s="306"/>
      <c r="D5" s="306"/>
      <c r="E5" s="307"/>
      <c r="F5" s="308" t="s">
        <v>59</v>
      </c>
      <c r="G5" s="309"/>
    </row>
    <row r="6" spans="1:21" ht="13" customHeight="1" x14ac:dyDescent="0.35">
      <c r="B6" s="306" t="s">
        <v>60</v>
      </c>
      <c r="C6" s="306"/>
      <c r="D6" s="306"/>
      <c r="E6" s="307"/>
      <c r="F6" s="308" t="s">
        <v>45</v>
      </c>
      <c r="G6" s="309"/>
    </row>
    <row r="7" spans="1:21" x14ac:dyDescent="0.35">
      <c r="B7" s="3" t="s">
        <v>61</v>
      </c>
      <c r="I7" s="158" t="s">
        <v>62</v>
      </c>
      <c r="K7" s="158"/>
      <c r="L7" s="158"/>
    </row>
    <row r="8" spans="1:21" x14ac:dyDescent="0.35">
      <c r="B8" s="3"/>
      <c r="I8" s="158"/>
      <c r="K8" s="158"/>
      <c r="L8" s="158"/>
    </row>
    <row r="9" spans="1:21" x14ac:dyDescent="0.35">
      <c r="I9" s="2" t="s">
        <v>63</v>
      </c>
    </row>
    <row r="10" spans="1:21" x14ac:dyDescent="0.35">
      <c r="B10" s="3" t="s">
        <v>64</v>
      </c>
      <c r="P10" s="3" t="s">
        <v>65</v>
      </c>
    </row>
    <row r="11" spans="1:21" x14ac:dyDescent="0.35">
      <c r="B11" s="2" t="s">
        <v>66</v>
      </c>
      <c r="I11" s="159">
        <v>285</v>
      </c>
      <c r="K11" s="160"/>
      <c r="L11" s="160"/>
      <c r="N11" s="159">
        <v>325</v>
      </c>
      <c r="S11" s="159">
        <v>285</v>
      </c>
    </row>
    <row r="12" spans="1:21" x14ac:dyDescent="0.35">
      <c r="B12" s="2" t="s">
        <v>67</v>
      </c>
      <c r="I12" s="159"/>
      <c r="K12" s="160"/>
      <c r="L12" s="160"/>
      <c r="N12" s="159"/>
      <c r="S12" s="159"/>
    </row>
    <row r="13" spans="1:21" x14ac:dyDescent="0.35">
      <c r="I13" s="161">
        <f>SUM(I11:I12)</f>
        <v>285</v>
      </c>
      <c r="K13" s="160"/>
      <c r="L13" s="160"/>
      <c r="N13" s="161">
        <f>SUM(N11:N12)</f>
        <v>325</v>
      </c>
      <c r="S13" s="161">
        <f>SUM(S11:S12)</f>
        <v>285</v>
      </c>
    </row>
    <row r="14" spans="1:21" ht="6.75" customHeight="1" x14ac:dyDescent="0.35"/>
    <row r="15" spans="1:21" ht="15" customHeight="1" x14ac:dyDescent="0.35">
      <c r="H15" s="3"/>
      <c r="I15" s="3"/>
      <c r="J15" s="3"/>
      <c r="K15" s="3"/>
      <c r="L15" s="3"/>
      <c r="M15" s="3"/>
      <c r="N15" s="3"/>
      <c r="O15" s="3"/>
      <c r="P15" s="302" t="s">
        <v>68</v>
      </c>
      <c r="Q15" s="303"/>
      <c r="R15" s="303"/>
      <c r="S15" s="304"/>
    </row>
    <row r="16" spans="1:21" ht="30" customHeight="1" x14ac:dyDescent="0.35">
      <c r="B16" s="310" t="s">
        <v>69</v>
      </c>
      <c r="C16" s="311"/>
      <c r="D16" s="311"/>
      <c r="E16" s="311"/>
      <c r="F16" s="312"/>
      <c r="G16" s="162" t="s">
        <v>70</v>
      </c>
      <c r="H16" s="162" t="s">
        <v>71</v>
      </c>
      <c r="I16" s="162" t="s">
        <v>72</v>
      </c>
      <c r="J16" s="50"/>
      <c r="K16" s="162" t="s">
        <v>17</v>
      </c>
      <c r="L16" s="162" t="s">
        <v>18</v>
      </c>
      <c r="M16" s="3"/>
      <c r="N16" s="163" t="s">
        <v>73</v>
      </c>
      <c r="O16" s="3"/>
      <c r="P16" s="164" t="s">
        <v>74</v>
      </c>
      <c r="Q16" s="164" t="s">
        <v>75</v>
      </c>
      <c r="R16" s="164" t="s">
        <v>76</v>
      </c>
      <c r="S16" s="164" t="s">
        <v>77</v>
      </c>
      <c r="U16" s="165" t="s">
        <v>78</v>
      </c>
    </row>
    <row r="17" spans="1:21" x14ac:dyDescent="0.35">
      <c r="N17" s="166" t="s">
        <v>79</v>
      </c>
    </row>
    <row r="18" spans="1:21" x14ac:dyDescent="0.35">
      <c r="B18" s="3" t="s">
        <v>21</v>
      </c>
      <c r="G18" s="34" t="s">
        <v>80</v>
      </c>
    </row>
    <row r="19" spans="1:21" x14ac:dyDescent="0.35">
      <c r="B19" s="2" t="s">
        <v>81</v>
      </c>
      <c r="H19" s="159">
        <v>25</v>
      </c>
      <c r="I19" s="159">
        <v>30</v>
      </c>
      <c r="K19" s="159">
        <v>26</v>
      </c>
      <c r="L19" s="159">
        <v>59</v>
      </c>
      <c r="N19" s="161">
        <v>245</v>
      </c>
      <c r="P19" s="159">
        <v>10</v>
      </c>
      <c r="Q19" s="159">
        <v>10</v>
      </c>
      <c r="R19" s="159">
        <v>10</v>
      </c>
      <c r="S19" s="167">
        <f>SUM(P19:R19)</f>
        <v>30</v>
      </c>
      <c r="U19" s="2" t="s">
        <v>82</v>
      </c>
    </row>
    <row r="20" spans="1:21" x14ac:dyDescent="0.35">
      <c r="B20" s="2" t="s">
        <v>83</v>
      </c>
      <c r="H20" s="159">
        <v>21</v>
      </c>
      <c r="I20" s="159">
        <v>190</v>
      </c>
      <c r="K20" s="159">
        <v>21</v>
      </c>
      <c r="L20" s="159">
        <v>190</v>
      </c>
      <c r="N20" s="161">
        <v>1375</v>
      </c>
      <c r="P20" s="159">
        <v>61</v>
      </c>
      <c r="Q20" s="159">
        <v>64</v>
      </c>
      <c r="R20" s="159">
        <v>65</v>
      </c>
      <c r="S20" s="167">
        <f t="shared" ref="S20:S24" si="0">SUM(P20:R20)</f>
        <v>190</v>
      </c>
      <c r="U20" s="2" t="s">
        <v>84</v>
      </c>
    </row>
    <row r="21" spans="1:21" x14ac:dyDescent="0.35">
      <c r="B21" s="2" t="s">
        <v>85</v>
      </c>
      <c r="H21" s="159">
        <v>0</v>
      </c>
      <c r="I21" s="159">
        <v>0</v>
      </c>
      <c r="K21" s="159">
        <v>0</v>
      </c>
      <c r="L21" s="159">
        <v>0</v>
      </c>
      <c r="N21" s="161">
        <v>0</v>
      </c>
      <c r="P21" s="159">
        <v>0</v>
      </c>
      <c r="Q21" s="159">
        <v>0</v>
      </c>
      <c r="R21" s="159">
        <v>0</v>
      </c>
      <c r="S21" s="167">
        <f t="shared" si="0"/>
        <v>0</v>
      </c>
      <c r="U21" s="2" t="s">
        <v>86</v>
      </c>
    </row>
    <row r="22" spans="1:21" x14ac:dyDescent="0.35">
      <c r="B22" s="2" t="s">
        <v>87</v>
      </c>
      <c r="H22" s="159">
        <v>0</v>
      </c>
      <c r="I22" s="159">
        <v>0</v>
      </c>
      <c r="K22" s="159">
        <v>0</v>
      </c>
      <c r="L22" s="159">
        <v>0</v>
      </c>
      <c r="N22" s="161">
        <v>0</v>
      </c>
      <c r="P22" s="159">
        <v>0</v>
      </c>
      <c r="Q22" s="159">
        <v>0</v>
      </c>
      <c r="R22" s="159">
        <v>0</v>
      </c>
      <c r="S22" s="167">
        <f t="shared" si="0"/>
        <v>0</v>
      </c>
      <c r="U22" s="2" t="s">
        <v>88</v>
      </c>
    </row>
    <row r="23" spans="1:21" x14ac:dyDescent="0.35">
      <c r="B23" s="2" t="s">
        <v>89</v>
      </c>
      <c r="H23" s="159">
        <v>17</v>
      </c>
      <c r="I23" s="159">
        <v>5</v>
      </c>
      <c r="K23" s="159">
        <v>17</v>
      </c>
      <c r="L23" s="159">
        <v>5</v>
      </c>
      <c r="N23" s="161">
        <v>35</v>
      </c>
      <c r="P23" s="159">
        <v>1</v>
      </c>
      <c r="Q23" s="159">
        <v>1</v>
      </c>
      <c r="R23" s="159">
        <v>1</v>
      </c>
      <c r="S23" s="167">
        <f t="shared" si="0"/>
        <v>3</v>
      </c>
      <c r="U23" s="2" t="s">
        <v>90</v>
      </c>
    </row>
    <row r="24" spans="1:21" x14ac:dyDescent="0.35">
      <c r="B24" s="2" t="s">
        <v>91</v>
      </c>
      <c r="H24" s="159">
        <v>1</v>
      </c>
      <c r="I24" s="159">
        <v>0</v>
      </c>
      <c r="K24" s="159">
        <v>1</v>
      </c>
      <c r="L24" s="159">
        <v>0</v>
      </c>
      <c r="N24" s="161">
        <v>0</v>
      </c>
      <c r="P24" s="159">
        <v>0</v>
      </c>
      <c r="Q24" s="159">
        <v>0</v>
      </c>
      <c r="R24" s="159">
        <v>0</v>
      </c>
      <c r="S24" s="167">
        <f t="shared" si="0"/>
        <v>0</v>
      </c>
      <c r="U24" s="2" t="s">
        <v>92</v>
      </c>
    </row>
    <row r="26" spans="1:21" s="3" customFormat="1" x14ac:dyDescent="0.35">
      <c r="A26" s="4"/>
      <c r="G26" s="168" t="s">
        <v>93</v>
      </c>
      <c r="H26" s="169">
        <f>SUM(H19:H24)</f>
        <v>64</v>
      </c>
      <c r="I26" s="169">
        <f>SUM(I19:I24)</f>
        <v>225</v>
      </c>
      <c r="K26" s="169">
        <f>SUM(K19:K24)</f>
        <v>65</v>
      </c>
      <c r="L26" s="169">
        <f>SUM(L19:L24)</f>
        <v>254</v>
      </c>
      <c r="N26" s="169">
        <f>SUM(N19:N24)</f>
        <v>1655</v>
      </c>
      <c r="P26" s="169">
        <f>SUM(P19:P24)</f>
        <v>72</v>
      </c>
      <c r="Q26" s="169">
        <f>SUM(Q19:Q24)</f>
        <v>75</v>
      </c>
      <c r="R26" s="169">
        <f>SUM(R19:R24)</f>
        <v>76</v>
      </c>
      <c r="S26" s="169">
        <f>SUM(S19:S24)</f>
        <v>223</v>
      </c>
    </row>
    <row r="27" spans="1:21" x14ac:dyDescent="0.35">
      <c r="B27" s="3" t="s">
        <v>94</v>
      </c>
    </row>
    <row r="28" spans="1:21" x14ac:dyDescent="0.35">
      <c r="B28" s="2" t="s">
        <v>95</v>
      </c>
      <c r="H28" s="159">
        <v>43</v>
      </c>
      <c r="I28" s="159">
        <v>48</v>
      </c>
      <c r="K28" s="159">
        <v>44</v>
      </c>
      <c r="L28" s="159">
        <v>52</v>
      </c>
      <c r="N28" s="161">
        <v>325</v>
      </c>
      <c r="P28" s="159">
        <v>17</v>
      </c>
      <c r="Q28" s="159">
        <v>17</v>
      </c>
      <c r="R28" s="159">
        <v>16</v>
      </c>
      <c r="S28" s="167">
        <f t="shared" ref="S28:S31" si="1">SUM(P28:R28)</f>
        <v>50</v>
      </c>
      <c r="U28" s="2" t="s">
        <v>96</v>
      </c>
    </row>
    <row r="29" spans="1:21" x14ac:dyDescent="0.35">
      <c r="B29" s="2" t="s">
        <v>97</v>
      </c>
      <c r="H29" s="159">
        <v>1</v>
      </c>
      <c r="I29" s="159">
        <v>2</v>
      </c>
      <c r="K29" s="159">
        <v>1</v>
      </c>
      <c r="L29" s="159">
        <v>2</v>
      </c>
      <c r="N29" s="161">
        <v>24</v>
      </c>
      <c r="P29" s="159">
        <v>2</v>
      </c>
      <c r="Q29" s="159">
        <v>2</v>
      </c>
      <c r="R29" s="159">
        <v>2</v>
      </c>
      <c r="S29" s="167">
        <f t="shared" si="1"/>
        <v>6</v>
      </c>
      <c r="U29" s="2" t="s">
        <v>98</v>
      </c>
    </row>
    <row r="30" spans="1:21" x14ac:dyDescent="0.35">
      <c r="B30" s="2" t="s">
        <v>99</v>
      </c>
      <c r="H30" s="159">
        <v>0</v>
      </c>
      <c r="I30" s="159">
        <v>0</v>
      </c>
      <c r="K30" s="159">
        <v>0</v>
      </c>
      <c r="L30" s="159">
        <v>0</v>
      </c>
      <c r="N30" s="161">
        <v>0</v>
      </c>
      <c r="P30" s="159">
        <v>0</v>
      </c>
      <c r="Q30" s="159">
        <v>0</v>
      </c>
      <c r="R30" s="159">
        <v>0</v>
      </c>
      <c r="S30" s="167">
        <f t="shared" si="1"/>
        <v>0</v>
      </c>
      <c r="U30" s="2" t="s">
        <v>100</v>
      </c>
    </row>
    <row r="31" spans="1:21" x14ac:dyDescent="0.35">
      <c r="B31" s="2" t="s">
        <v>32</v>
      </c>
      <c r="H31" s="159">
        <v>0</v>
      </c>
      <c r="I31" s="159">
        <v>0</v>
      </c>
      <c r="K31" s="159">
        <v>0</v>
      </c>
      <c r="L31" s="159">
        <v>0</v>
      </c>
      <c r="N31" s="161">
        <v>0</v>
      </c>
      <c r="P31" s="159"/>
      <c r="Q31" s="159"/>
      <c r="R31" s="159"/>
      <c r="S31" s="167">
        <f t="shared" si="1"/>
        <v>0</v>
      </c>
      <c r="U31" s="2" t="s">
        <v>101</v>
      </c>
    </row>
    <row r="33" spans="1:21" s="3" customFormat="1" x14ac:dyDescent="0.35">
      <c r="A33" s="4"/>
      <c r="G33" s="168" t="s">
        <v>93</v>
      </c>
      <c r="H33" s="169">
        <f>SUM(H28:H31)</f>
        <v>44</v>
      </c>
      <c r="I33" s="169">
        <f>SUM(I28:I31)</f>
        <v>50</v>
      </c>
      <c r="K33" s="169">
        <f>SUM(K28:K31)</f>
        <v>45</v>
      </c>
      <c r="L33" s="169">
        <f>SUM(L28:L31)</f>
        <v>54</v>
      </c>
      <c r="N33" s="169">
        <f>SUM(N28:N31)</f>
        <v>349</v>
      </c>
      <c r="P33" s="169">
        <f>SUM(P28:P31)</f>
        <v>19</v>
      </c>
      <c r="Q33" s="169">
        <f>SUM(Q28:Q31)</f>
        <v>19</v>
      </c>
      <c r="R33" s="169">
        <f>SUM(R28:R31)</f>
        <v>18</v>
      </c>
      <c r="S33" s="169">
        <f>SUM(S28:S31)</f>
        <v>56</v>
      </c>
    </row>
    <row r="34" spans="1:21" x14ac:dyDescent="0.35">
      <c r="B34" s="3" t="s">
        <v>102</v>
      </c>
      <c r="G34" s="34" t="s">
        <v>80</v>
      </c>
    </row>
    <row r="35" spans="1:21" x14ac:dyDescent="0.35">
      <c r="B35" s="2" t="s">
        <v>103</v>
      </c>
      <c r="H35" s="159">
        <v>1</v>
      </c>
      <c r="I35" s="159">
        <v>0</v>
      </c>
      <c r="K35" s="159">
        <v>1</v>
      </c>
      <c r="L35" s="159">
        <v>0</v>
      </c>
      <c r="N35" s="161">
        <v>0</v>
      </c>
      <c r="P35" s="159">
        <v>0</v>
      </c>
      <c r="Q35" s="159">
        <v>0</v>
      </c>
      <c r="R35" s="159">
        <v>0</v>
      </c>
      <c r="S35" s="167">
        <f t="shared" ref="S35:S36" si="2">SUM(P35:R35)</f>
        <v>0</v>
      </c>
      <c r="U35" s="2" t="s">
        <v>104</v>
      </c>
    </row>
    <row r="36" spans="1:21" x14ac:dyDescent="0.35">
      <c r="B36" s="2" t="s">
        <v>105</v>
      </c>
      <c r="H36" s="159">
        <v>19</v>
      </c>
      <c r="I36" s="159">
        <v>10</v>
      </c>
      <c r="K36" s="159">
        <v>19</v>
      </c>
      <c r="L36" s="159">
        <v>17</v>
      </c>
      <c r="N36" s="161">
        <v>36</v>
      </c>
      <c r="P36" s="159">
        <v>2</v>
      </c>
      <c r="Q36" s="159">
        <v>2</v>
      </c>
      <c r="R36" s="159">
        <v>2</v>
      </c>
      <c r="S36" s="167">
        <f t="shared" si="2"/>
        <v>6</v>
      </c>
      <c r="U36" s="2" t="s">
        <v>106</v>
      </c>
    </row>
    <row r="38" spans="1:21" s="3" customFormat="1" x14ac:dyDescent="0.35">
      <c r="G38" s="168" t="s">
        <v>93</v>
      </c>
      <c r="H38" s="169">
        <f>SUM(H35:H36)</f>
        <v>20</v>
      </c>
      <c r="I38" s="169">
        <f>SUM(I35:I36)</f>
        <v>10</v>
      </c>
      <c r="K38" s="169">
        <f>SUM(K35:K36)</f>
        <v>20</v>
      </c>
      <c r="L38" s="169">
        <f>SUM(L35:L36)</f>
        <v>17</v>
      </c>
      <c r="N38" s="169">
        <f>SUM(N35:N36)</f>
        <v>36</v>
      </c>
      <c r="P38" s="169">
        <f>SUM(P35:P36)</f>
        <v>2</v>
      </c>
      <c r="Q38" s="169">
        <f>SUM(Q35:Q36)</f>
        <v>2</v>
      </c>
      <c r="R38" s="169">
        <f>SUM(R35:R36)</f>
        <v>2</v>
      </c>
      <c r="S38" s="169">
        <f>SUM(S35:S36)</f>
        <v>6</v>
      </c>
    </row>
    <row r="40" spans="1:21" x14ac:dyDescent="0.35">
      <c r="A40"/>
      <c r="B40" s="310" t="s">
        <v>107</v>
      </c>
      <c r="C40" s="311"/>
      <c r="D40" s="311"/>
      <c r="E40" s="311"/>
      <c r="F40" s="312"/>
      <c r="G40" s="162"/>
      <c r="H40" s="170">
        <f>H26+H33+H38</f>
        <v>128</v>
      </c>
      <c r="I40" s="170">
        <f>I26+I33+I38</f>
        <v>285</v>
      </c>
      <c r="J40" s="50"/>
      <c r="K40" s="170">
        <f>K26+K33+K38</f>
        <v>130</v>
      </c>
      <c r="L40" s="170">
        <f>L26+L33+L38</f>
        <v>325</v>
      </c>
      <c r="M40" s="3"/>
      <c r="N40" s="171">
        <f>N26+N33+N38</f>
        <v>2040</v>
      </c>
      <c r="O40" s="3"/>
      <c r="P40" s="172">
        <f>P26+P33+P38</f>
        <v>93</v>
      </c>
      <c r="Q40" s="172">
        <f>Q26+Q33+Q38</f>
        <v>96</v>
      </c>
      <c r="R40" s="172">
        <f>R26+R33+R38</f>
        <v>96</v>
      </c>
      <c r="S40" s="172">
        <f>S26+S33+S38</f>
        <v>285</v>
      </c>
      <c r="U40" s="165" t="s">
        <v>78</v>
      </c>
    </row>
    <row r="41" spans="1:21" x14ac:dyDescent="0.35">
      <c r="B41" s="36"/>
      <c r="C41" s="36"/>
      <c r="D41" s="36"/>
      <c r="E41" s="36"/>
      <c r="F41" s="36"/>
      <c r="G41" s="36"/>
      <c r="H41" s="36"/>
      <c r="I41" s="36"/>
      <c r="J41" s="36"/>
      <c r="K41" s="36"/>
      <c r="L41" s="36"/>
    </row>
    <row r="42" spans="1:21" ht="30" customHeight="1" x14ac:dyDescent="0.35">
      <c r="A42"/>
      <c r="B42" s="310" t="s">
        <v>37</v>
      </c>
      <c r="C42" s="311"/>
      <c r="D42" s="311"/>
      <c r="E42" s="311"/>
      <c r="F42" s="312"/>
      <c r="G42" s="162"/>
      <c r="H42" s="162" t="s">
        <v>71</v>
      </c>
      <c r="I42" s="162" t="s">
        <v>72</v>
      </c>
      <c r="J42" s="50"/>
      <c r="K42" s="162" t="s">
        <v>108</v>
      </c>
      <c r="L42" s="162" t="s">
        <v>109</v>
      </c>
      <c r="M42" s="3"/>
      <c r="N42" s="163" t="s">
        <v>73</v>
      </c>
      <c r="O42" s="3"/>
      <c r="P42" s="164" t="s">
        <v>74</v>
      </c>
      <c r="Q42" s="164" t="s">
        <v>75</v>
      </c>
      <c r="R42" s="164" t="s">
        <v>76</v>
      </c>
      <c r="S42" s="164" t="s">
        <v>77</v>
      </c>
      <c r="U42" s="165"/>
    </row>
    <row r="44" spans="1:21" x14ac:dyDescent="0.35">
      <c r="B44" s="3" t="s">
        <v>39</v>
      </c>
      <c r="G44" s="34" t="s">
        <v>110</v>
      </c>
    </row>
    <row r="45" spans="1:21" x14ac:dyDescent="0.35">
      <c r="G45" s="159"/>
      <c r="H45" s="159"/>
      <c r="I45" s="159"/>
      <c r="K45" s="159"/>
      <c r="L45" s="159"/>
      <c r="N45" s="161"/>
      <c r="P45" s="159"/>
      <c r="Q45" s="159"/>
      <c r="R45" s="159"/>
      <c r="S45" s="167">
        <f t="shared" ref="S45:S47" si="3">SUM(P45:R45)</f>
        <v>0</v>
      </c>
      <c r="U45" s="2" t="s">
        <v>111</v>
      </c>
    </row>
    <row r="46" spans="1:21" x14ac:dyDescent="0.35">
      <c r="G46" s="159"/>
      <c r="H46" s="159"/>
      <c r="I46" s="159"/>
      <c r="K46" s="159"/>
      <c r="L46" s="159"/>
      <c r="N46" s="161"/>
      <c r="P46" s="159"/>
      <c r="Q46" s="159"/>
      <c r="R46" s="159"/>
      <c r="S46" s="167">
        <f t="shared" si="3"/>
        <v>0</v>
      </c>
      <c r="U46" s="2" t="s">
        <v>112</v>
      </c>
    </row>
    <row r="47" spans="1:21" x14ac:dyDescent="0.35">
      <c r="G47" s="159"/>
      <c r="H47" s="159"/>
      <c r="I47" s="159"/>
      <c r="K47" s="159"/>
      <c r="L47" s="159"/>
      <c r="N47" s="161"/>
      <c r="P47" s="159"/>
      <c r="Q47" s="159"/>
      <c r="R47" s="159"/>
      <c r="S47" s="167">
        <f t="shared" si="3"/>
        <v>0</v>
      </c>
      <c r="U47" s="2" t="s">
        <v>112</v>
      </c>
    </row>
    <row r="49" spans="1:21" x14ac:dyDescent="0.35">
      <c r="A49"/>
      <c r="B49" s="313" t="s">
        <v>113</v>
      </c>
      <c r="C49" s="314"/>
      <c r="D49" s="314"/>
      <c r="E49" s="314"/>
      <c r="F49" s="315"/>
      <c r="G49" s="173"/>
      <c r="H49" s="171">
        <f>SUM(H45:H47)</f>
        <v>0</v>
      </c>
      <c r="I49" s="171">
        <f>SUM(I45:I47)</f>
        <v>0</v>
      </c>
      <c r="J49" s="3"/>
      <c r="K49" s="171">
        <f>SUM(K45:K47)</f>
        <v>0</v>
      </c>
      <c r="L49" s="171">
        <f>SUM(L45:L47)</f>
        <v>0</v>
      </c>
      <c r="M49" s="3"/>
      <c r="N49" s="171">
        <f>SUM(N45:N47)</f>
        <v>0</v>
      </c>
      <c r="O49" s="3"/>
      <c r="P49" s="172">
        <f>SUM(P45:P47)</f>
        <v>0</v>
      </c>
      <c r="Q49" s="172">
        <f>SUM(Q45:Q47)</f>
        <v>0</v>
      </c>
      <c r="R49" s="172">
        <f>SUM(R45:R47)</f>
        <v>0</v>
      </c>
      <c r="S49" s="172">
        <f>SUM(S45:S47)</f>
        <v>0</v>
      </c>
      <c r="U49" s="165"/>
    </row>
    <row r="51" spans="1:21" x14ac:dyDescent="0.35">
      <c r="A51"/>
      <c r="B51" s="313" t="s">
        <v>114</v>
      </c>
      <c r="C51" s="314"/>
      <c r="D51" s="314"/>
      <c r="E51" s="314"/>
      <c r="F51" s="315"/>
      <c r="G51" s="173"/>
      <c r="H51" s="171">
        <f>H49+H40</f>
        <v>128</v>
      </c>
      <c r="I51" s="171">
        <f>I49+I40</f>
        <v>285</v>
      </c>
      <c r="J51" s="3"/>
      <c r="K51" s="171">
        <f>K49+K40</f>
        <v>130</v>
      </c>
      <c r="L51" s="171">
        <f>L49+L40</f>
        <v>325</v>
      </c>
      <c r="M51" s="3"/>
      <c r="N51" s="171">
        <f>N49+N40</f>
        <v>2040</v>
      </c>
      <c r="O51" s="3"/>
      <c r="P51" s="172">
        <f>P49+P40</f>
        <v>93</v>
      </c>
      <c r="Q51" s="172">
        <f>Q49+Q40</f>
        <v>96</v>
      </c>
      <c r="R51" s="172">
        <f>R49+R40</f>
        <v>96</v>
      </c>
      <c r="S51" s="172">
        <f>S49+S40</f>
        <v>285</v>
      </c>
      <c r="U51" s="165"/>
    </row>
    <row r="52" spans="1:21" x14ac:dyDescent="0.35">
      <c r="H52" s="174"/>
      <c r="I52" s="175">
        <f>I51-I13</f>
        <v>0</v>
      </c>
      <c r="K52" s="176"/>
      <c r="L52" s="176"/>
      <c r="N52" s="169">
        <f>N51-N13</f>
        <v>1715</v>
      </c>
      <c r="S52" s="177">
        <f>S51-S13</f>
        <v>0</v>
      </c>
    </row>
    <row r="55" spans="1:21" x14ac:dyDescent="0.35">
      <c r="B55" s="178" t="s">
        <v>115</v>
      </c>
      <c r="C55" s="178"/>
      <c r="D55" s="178"/>
      <c r="E55" s="178"/>
      <c r="F55" s="178"/>
      <c r="G55" s="178"/>
      <c r="H55" s="178"/>
      <c r="I55" s="178"/>
      <c r="J55" s="178"/>
    </row>
    <row r="56" spans="1:21" x14ac:dyDescent="0.35">
      <c r="B56" s="2" t="s">
        <v>117</v>
      </c>
    </row>
    <row r="57" spans="1:21" x14ac:dyDescent="0.35">
      <c r="B57" s="2" t="s">
        <v>118</v>
      </c>
    </row>
  </sheetData>
  <protectedRanges>
    <protectedRange sqref="B55:B56 C55:J55" name="Headings" securityDescriptor="O:WDG:WDD:(A;;CC;;;S-1-5-21-409952547-51276102-1777090905-186248)"/>
  </protectedRanges>
  <mergeCells count="11">
    <mergeCell ref="B16:F16"/>
    <mergeCell ref="B40:F40"/>
    <mergeCell ref="B42:F42"/>
    <mergeCell ref="B49:F49"/>
    <mergeCell ref="B51:F51"/>
    <mergeCell ref="P15:S15"/>
    <mergeCell ref="A1:S1"/>
    <mergeCell ref="B5:E5"/>
    <mergeCell ref="F5:G5"/>
    <mergeCell ref="B6:E6"/>
    <mergeCell ref="F6:G6"/>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9CFB-06C7-4F7C-9BDE-49518E3C1567}">
  <dimension ref="A1:S1328"/>
  <sheetViews>
    <sheetView tabSelected="1" workbookViewId="0">
      <selection activeCell="K5" sqref="K5:R14"/>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9" width="11.54296875" style="2" bestFit="1" customWidth="1"/>
    <col min="20" max="16384" width="9.1796875" style="2"/>
  </cols>
  <sheetData>
    <row r="1" spans="1:18" ht="32.25" customHeight="1" x14ac:dyDescent="0.35">
      <c r="A1" s="5"/>
      <c r="B1" s="5"/>
      <c r="C1" s="5"/>
      <c r="D1" s="5"/>
      <c r="E1" s="5"/>
      <c r="F1" s="5"/>
      <c r="G1" s="5"/>
      <c r="H1" s="5"/>
      <c r="I1" s="5"/>
      <c r="J1" s="5"/>
      <c r="K1" s="5"/>
      <c r="L1" s="5"/>
      <c r="M1" s="5"/>
      <c r="N1" s="5"/>
      <c r="O1" s="5"/>
      <c r="P1" s="5"/>
      <c r="Q1" s="5"/>
      <c r="R1" s="5"/>
    </row>
    <row r="2" spans="1:18" ht="41.25" customHeight="1"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72" t="s">
        <v>44</v>
      </c>
      <c r="L5" s="273"/>
      <c r="M5" s="273"/>
      <c r="N5" s="273"/>
      <c r="O5" s="273"/>
      <c r="P5" s="273"/>
      <c r="Q5" s="273"/>
      <c r="R5" s="274"/>
    </row>
    <row r="6" spans="1:18" ht="16.5" customHeight="1" x14ac:dyDescent="0.35">
      <c r="B6" s="281" t="s">
        <v>5</v>
      </c>
      <c r="C6" s="282"/>
      <c r="D6" s="282"/>
      <c r="E6" s="283"/>
      <c r="F6" s="232" t="s">
        <v>45</v>
      </c>
      <c r="G6" s="233"/>
      <c r="H6" s="234"/>
      <c r="I6" s="96"/>
      <c r="J6" s="37"/>
      <c r="K6" s="275"/>
      <c r="L6" s="276"/>
      <c r="M6" s="276"/>
      <c r="N6" s="276"/>
      <c r="O6" s="276"/>
      <c r="P6" s="276"/>
      <c r="Q6" s="276"/>
      <c r="R6" s="277"/>
    </row>
    <row r="7" spans="1:18" ht="16.5" customHeight="1" thickBot="1" x14ac:dyDescent="0.4">
      <c r="B7" s="284" t="s">
        <v>6</v>
      </c>
      <c r="C7" s="285"/>
      <c r="D7" s="285"/>
      <c r="E7" s="286"/>
      <c r="F7" s="287">
        <v>45187</v>
      </c>
      <c r="G7" s="288"/>
      <c r="H7" s="289"/>
      <c r="I7" s="96"/>
      <c r="J7" s="37"/>
      <c r="K7" s="275"/>
      <c r="L7" s="276"/>
      <c r="M7" s="276"/>
      <c r="N7" s="276"/>
      <c r="O7" s="276"/>
      <c r="P7" s="276"/>
      <c r="Q7" s="276"/>
      <c r="R7" s="277"/>
    </row>
    <row r="8" spans="1:18" ht="15" thickBot="1" x14ac:dyDescent="0.4">
      <c r="B8" s="31"/>
      <c r="C8" s="32"/>
      <c r="D8" s="32"/>
      <c r="E8" s="32"/>
      <c r="F8" s="32"/>
      <c r="G8" s="38"/>
      <c r="H8" s="32"/>
      <c r="I8" s="33"/>
      <c r="J8" s="37"/>
      <c r="K8" s="275"/>
      <c r="L8" s="276"/>
      <c r="M8" s="276"/>
      <c r="N8" s="276"/>
      <c r="O8" s="276"/>
      <c r="P8" s="276"/>
      <c r="Q8" s="276"/>
      <c r="R8" s="277"/>
    </row>
    <row r="9" spans="1:18" ht="15.5" x14ac:dyDescent="0.35">
      <c r="B9" s="120" t="s">
        <v>7</v>
      </c>
      <c r="C9" s="121"/>
      <c r="D9" s="121"/>
      <c r="E9" s="122"/>
      <c r="F9" s="290">
        <f>2010000</f>
        <v>2010000</v>
      </c>
      <c r="G9" s="291"/>
      <c r="H9" s="292"/>
      <c r="I9" s="97"/>
      <c r="J9" s="37"/>
      <c r="K9" s="275"/>
      <c r="L9" s="276"/>
      <c r="M9" s="276"/>
      <c r="N9" s="276"/>
      <c r="O9" s="276"/>
      <c r="P9" s="276"/>
      <c r="Q9" s="276"/>
      <c r="R9" s="277"/>
    </row>
    <row r="10" spans="1:18" ht="16" thickBot="1" x14ac:dyDescent="0.4">
      <c r="B10" s="115" t="s">
        <v>8</v>
      </c>
      <c r="C10" s="23"/>
      <c r="D10" s="23"/>
      <c r="E10" s="23"/>
      <c r="F10" s="250">
        <v>230000</v>
      </c>
      <c r="G10" s="251"/>
      <c r="H10" s="252"/>
      <c r="I10" s="97"/>
      <c r="J10" s="37"/>
      <c r="K10" s="275"/>
      <c r="L10" s="276"/>
      <c r="M10" s="276"/>
      <c r="N10" s="276"/>
      <c r="O10" s="276"/>
      <c r="P10" s="276"/>
      <c r="Q10" s="276"/>
      <c r="R10" s="277"/>
    </row>
    <row r="11" spans="1:18" ht="16" thickBot="1" x14ac:dyDescent="0.4">
      <c r="B11" s="40"/>
      <c r="C11" s="38"/>
      <c r="D11" s="38"/>
      <c r="E11" s="38"/>
      <c r="F11" s="41"/>
      <c r="G11" s="41"/>
      <c r="H11" s="109"/>
      <c r="I11" s="97"/>
      <c r="J11" s="37"/>
      <c r="K11" s="275"/>
      <c r="L11" s="276"/>
      <c r="M11" s="276"/>
      <c r="N11" s="276"/>
      <c r="O11" s="276"/>
      <c r="P11" s="276"/>
      <c r="Q11" s="276"/>
      <c r="R11" s="277"/>
    </row>
    <row r="12" spans="1:18" ht="16" thickBot="1" x14ac:dyDescent="0.4">
      <c r="B12" s="94" t="s">
        <v>9</v>
      </c>
      <c r="C12" s="18"/>
      <c r="D12" s="18"/>
      <c r="E12" s="19"/>
      <c r="F12" s="253" t="s">
        <v>46</v>
      </c>
      <c r="G12" s="254"/>
      <c r="H12" s="114">
        <v>2023</v>
      </c>
      <c r="I12" s="97"/>
      <c r="J12" s="37"/>
      <c r="K12" s="275"/>
      <c r="L12" s="276"/>
      <c r="M12" s="276"/>
      <c r="N12" s="276"/>
      <c r="O12" s="276"/>
      <c r="P12" s="276"/>
      <c r="Q12" s="276"/>
      <c r="R12" s="277"/>
    </row>
    <row r="13" spans="1:18" ht="9" customHeight="1" x14ac:dyDescent="0.35">
      <c r="B13" s="255"/>
      <c r="C13" s="256"/>
      <c r="D13" s="256"/>
      <c r="E13" s="256"/>
      <c r="F13" s="256"/>
      <c r="G13" s="256"/>
      <c r="H13" s="110"/>
      <c r="I13" s="97"/>
      <c r="J13" s="37"/>
      <c r="K13" s="275"/>
      <c r="L13" s="276"/>
      <c r="M13" s="276"/>
      <c r="N13" s="276"/>
      <c r="O13" s="276"/>
      <c r="P13" s="276"/>
      <c r="Q13" s="276"/>
      <c r="R13" s="277"/>
    </row>
    <row r="14" spans="1:18" ht="9" customHeight="1" thickBot="1" x14ac:dyDescent="0.4">
      <c r="B14" s="257"/>
      <c r="C14" s="258"/>
      <c r="D14" s="258"/>
      <c r="E14" s="258"/>
      <c r="F14" s="258"/>
      <c r="G14" s="258"/>
      <c r="H14" s="93"/>
      <c r="I14" s="92"/>
      <c r="J14" s="98"/>
      <c r="K14" s="278"/>
      <c r="L14" s="279"/>
      <c r="M14" s="279"/>
      <c r="N14" s="279"/>
      <c r="O14" s="279"/>
      <c r="P14" s="279"/>
      <c r="Q14" s="279"/>
      <c r="R14" s="280"/>
    </row>
    <row r="15" spans="1:18" ht="22.5" customHeight="1" x14ac:dyDescent="0.35">
      <c r="B15" s="261" t="s">
        <v>11</v>
      </c>
      <c r="C15" s="262"/>
      <c r="D15" s="262"/>
      <c r="E15" s="263"/>
      <c r="F15" s="264">
        <f>F9-M49</f>
        <v>66013</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3.2842288557213932E-2</v>
      </c>
      <c r="G16" s="267"/>
      <c r="H16" s="202"/>
      <c r="I16" s="203"/>
      <c r="J16" s="204"/>
      <c r="K16" s="207"/>
      <c r="L16" s="207"/>
      <c r="M16" s="207"/>
      <c r="N16" s="207"/>
      <c r="O16" s="207"/>
      <c r="P16" s="207"/>
      <c r="Q16" s="207"/>
      <c r="R16" s="208"/>
    </row>
    <row r="17" spans="1:19"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9" ht="8.5" customHeight="1" x14ac:dyDescent="0.35">
      <c r="B18" s="70"/>
      <c r="C18" s="22"/>
      <c r="D18" s="22"/>
      <c r="E18" s="22"/>
      <c r="F18" s="22"/>
      <c r="G18" s="71"/>
      <c r="H18" s="71"/>
      <c r="I18" s="99"/>
      <c r="J18" s="107"/>
      <c r="K18" s="71"/>
      <c r="L18" s="215"/>
      <c r="M18" s="105"/>
      <c r="N18" s="71"/>
      <c r="O18" s="2"/>
      <c r="P18" s="7"/>
      <c r="R18" s="28"/>
    </row>
    <row r="19" spans="1:19" ht="14.5" customHeight="1" x14ac:dyDescent="0.35">
      <c r="B19" s="66" t="s">
        <v>21</v>
      </c>
      <c r="C19" s="67"/>
      <c r="D19" s="67"/>
      <c r="E19" s="67"/>
      <c r="F19" s="67"/>
      <c r="G19" s="123"/>
      <c r="H19" s="112"/>
      <c r="I19" s="7"/>
      <c r="J19" s="108"/>
      <c r="K19" s="103"/>
      <c r="L19" s="215"/>
      <c r="M19" s="106"/>
      <c r="N19" s="103"/>
      <c r="O19" s="2"/>
      <c r="P19" s="7"/>
      <c r="R19" s="7"/>
    </row>
    <row r="20" spans="1:19" ht="14.5" customHeight="1" x14ac:dyDescent="0.35">
      <c r="B20" s="216" t="s">
        <v>22</v>
      </c>
      <c r="C20" s="217"/>
      <c r="D20" s="217"/>
      <c r="E20" s="217"/>
      <c r="F20" s="217"/>
      <c r="G20" s="218"/>
      <c r="H20" s="45"/>
      <c r="I20" s="7"/>
      <c r="J20" s="124">
        <v>28061</v>
      </c>
      <c r="K20" s="125">
        <f>+'June 2023'!P20</f>
        <v>16813</v>
      </c>
      <c r="L20" s="215"/>
      <c r="M20" s="128">
        <f>+'June 2023'!M20+'August 2023'!J20</f>
        <v>254857</v>
      </c>
      <c r="N20" s="125">
        <f>+'June 2023'!N20+'June 2023'!P20</f>
        <v>250860</v>
      </c>
      <c r="O20" s="2"/>
      <c r="P20" s="81">
        <v>0</v>
      </c>
      <c r="R20" s="83">
        <f>248460+2400</f>
        <v>250860</v>
      </c>
      <c r="S20" s="176"/>
    </row>
    <row r="21" spans="1:19" ht="14.5" customHeight="1" x14ac:dyDescent="0.35">
      <c r="B21" s="216" t="s">
        <v>23</v>
      </c>
      <c r="C21" s="217"/>
      <c r="D21" s="217"/>
      <c r="E21" s="217"/>
      <c r="F21" s="217"/>
      <c r="G21" s="218"/>
      <c r="H21" s="45"/>
      <c r="I21" s="7"/>
      <c r="J21" s="126">
        <v>112084</v>
      </c>
      <c r="K21" s="125">
        <f>+'June 2023'!P21</f>
        <v>106451</v>
      </c>
      <c r="L21" s="215"/>
      <c r="M21" s="128">
        <f>+'June 2023'!M21+'August 2023'!J21</f>
        <v>1308917</v>
      </c>
      <c r="N21" s="125">
        <f>+'June 2023'!N21+'June 2023'!P21</f>
        <v>1417552</v>
      </c>
      <c r="O21" s="2"/>
      <c r="P21" s="81">
        <v>0</v>
      </c>
      <c r="R21" s="83">
        <f>1403952+13600</f>
        <v>1417552</v>
      </c>
      <c r="S21" s="176"/>
    </row>
    <row r="22" spans="1:19" ht="14.5" customHeight="1" x14ac:dyDescent="0.35">
      <c r="B22" s="216" t="s">
        <v>24</v>
      </c>
      <c r="C22" s="217"/>
      <c r="D22" s="217"/>
      <c r="E22" s="217"/>
      <c r="F22" s="217"/>
      <c r="G22" s="218"/>
      <c r="H22" s="45"/>
      <c r="I22" s="7"/>
      <c r="J22" s="126"/>
      <c r="K22" s="125">
        <f>+'June 2023'!P22</f>
        <v>0</v>
      </c>
      <c r="L22" s="215"/>
      <c r="M22" s="128">
        <f>+'June 2023'!M22+'August 2023'!J22</f>
        <v>0</v>
      </c>
      <c r="N22" s="125">
        <f>+'June 2023'!N22+'June 2023'!P22</f>
        <v>0</v>
      </c>
      <c r="O22" s="2"/>
      <c r="P22" s="81">
        <f t="shared" ref="P22:P25" si="0">+R22-N22</f>
        <v>0</v>
      </c>
      <c r="R22" s="83"/>
      <c r="S22" s="176"/>
    </row>
    <row r="23" spans="1:19" ht="14.5" customHeight="1" x14ac:dyDescent="0.35">
      <c r="B23" s="216" t="s">
        <v>25</v>
      </c>
      <c r="C23" s="217"/>
      <c r="D23" s="217"/>
      <c r="E23" s="217"/>
      <c r="F23" s="217"/>
      <c r="G23" s="218"/>
      <c r="H23" s="45"/>
      <c r="I23" s="7"/>
      <c r="J23" s="126"/>
      <c r="K23" s="125">
        <f>+'June 2023'!P23</f>
        <v>0</v>
      </c>
      <c r="L23" s="215"/>
      <c r="M23" s="128">
        <f>+'June 2023'!M23+'August 2023'!J23</f>
        <v>0</v>
      </c>
      <c r="N23" s="125">
        <f>+'June 2023'!N23+'June 2023'!P23</f>
        <v>0</v>
      </c>
      <c r="O23" s="2"/>
      <c r="P23" s="81">
        <f t="shared" si="0"/>
        <v>0</v>
      </c>
      <c r="R23" s="83"/>
      <c r="S23" s="176"/>
    </row>
    <row r="24" spans="1:19" ht="14.5" customHeight="1" x14ac:dyDescent="0.35">
      <c r="B24" s="216" t="s">
        <v>26</v>
      </c>
      <c r="C24" s="217"/>
      <c r="D24" s="217"/>
      <c r="E24" s="217"/>
      <c r="F24" s="217"/>
      <c r="G24" s="218"/>
      <c r="H24" s="45"/>
      <c r="I24" s="7"/>
      <c r="J24" s="126">
        <v>1245</v>
      </c>
      <c r="K24" s="125">
        <f>+'June 2023'!P24</f>
        <v>-5000</v>
      </c>
      <c r="L24" s="215"/>
      <c r="M24" s="128">
        <f>+'June 2023'!M24+'August 2023'!J24</f>
        <v>57223</v>
      </c>
      <c r="N24" s="125">
        <f>+'June 2023'!N24+'June 2023'!P24</f>
        <v>41000</v>
      </c>
      <c r="O24" s="2"/>
      <c r="P24" s="81">
        <v>0</v>
      </c>
      <c r="R24" s="83">
        <v>41000</v>
      </c>
      <c r="S24" s="176"/>
    </row>
    <row r="25" spans="1:19" ht="14.5" customHeight="1" x14ac:dyDescent="0.35">
      <c r="B25" s="216" t="s">
        <v>27</v>
      </c>
      <c r="C25" s="217"/>
      <c r="D25" s="217"/>
      <c r="E25" s="217"/>
      <c r="F25" s="217"/>
      <c r="G25" s="218"/>
      <c r="H25" s="45"/>
      <c r="I25" s="7"/>
      <c r="J25" s="146">
        <v>4716</v>
      </c>
      <c r="K25" s="125">
        <f>+'June 2023'!P25</f>
        <v>0</v>
      </c>
      <c r="L25" s="215"/>
      <c r="M25" s="128">
        <f>+'June 2023'!M25+'August 2023'!J25</f>
        <v>15554</v>
      </c>
      <c r="N25" s="125">
        <f>+'June 2023'!N25+'June 2023'!P25</f>
        <v>0</v>
      </c>
      <c r="O25" s="2"/>
      <c r="P25" s="81">
        <f t="shared" si="0"/>
        <v>0</v>
      </c>
      <c r="R25" s="137"/>
      <c r="S25" s="176"/>
    </row>
    <row r="26" spans="1:19" s="3" customFormat="1" ht="14.5" customHeight="1" x14ac:dyDescent="0.35">
      <c r="A26" s="4"/>
      <c r="B26" s="65"/>
      <c r="G26" s="72"/>
      <c r="H26" s="72"/>
      <c r="I26" s="7"/>
      <c r="J26" s="136">
        <f>SUM(J20:J25)</f>
        <v>146106</v>
      </c>
      <c r="K26" s="144">
        <f>SUM(K20:K25)</f>
        <v>118264</v>
      </c>
      <c r="L26" s="215"/>
      <c r="M26" s="149">
        <f>SUM(M20:M25)</f>
        <v>1636551</v>
      </c>
      <c r="N26" s="152">
        <f>SUM(N20:N25)</f>
        <v>1709412</v>
      </c>
      <c r="P26" s="135">
        <f>SUM(P20:P25)</f>
        <v>0</v>
      </c>
      <c r="R26" s="138">
        <f>SUM(R20:R25)</f>
        <v>1709412</v>
      </c>
      <c r="S26" s="176"/>
    </row>
    <row r="27" spans="1:19" ht="14.5" customHeight="1" x14ac:dyDescent="0.35">
      <c r="B27" s="66" t="s">
        <v>28</v>
      </c>
      <c r="C27" s="67"/>
      <c r="D27" s="67"/>
      <c r="E27" s="67"/>
      <c r="F27" s="67"/>
      <c r="G27" s="69"/>
      <c r="H27" s="45"/>
      <c r="I27" s="7"/>
      <c r="J27" s="147"/>
      <c r="K27" s="145"/>
      <c r="L27" s="215"/>
      <c r="M27" s="148"/>
      <c r="N27" s="145"/>
      <c r="O27" s="2"/>
      <c r="P27" s="139"/>
      <c r="R27" s="139"/>
      <c r="S27" s="176"/>
    </row>
    <row r="28" spans="1:19" ht="14.5" customHeight="1" x14ac:dyDescent="0.35">
      <c r="B28" s="181" t="s">
        <v>29</v>
      </c>
      <c r="C28" s="182"/>
      <c r="D28" s="182"/>
      <c r="E28" s="182"/>
      <c r="F28" s="182"/>
      <c r="G28" s="183"/>
      <c r="H28" s="45"/>
      <c r="I28" s="7"/>
      <c r="J28" s="180">
        <f>1834-20795</f>
        <v>-18961</v>
      </c>
      <c r="K28" s="125">
        <f>+'June 2023'!P28</f>
        <v>1000</v>
      </c>
      <c r="L28" s="215"/>
      <c r="M28" s="128">
        <f>+'June 2023'!M28+'August 2023'!J28</f>
        <v>158410</v>
      </c>
      <c r="N28" s="125">
        <f>+'June 2023'!N28+'June 2023'!P28</f>
        <v>260500</v>
      </c>
      <c r="O28" s="2"/>
      <c r="P28" s="81">
        <v>0</v>
      </c>
      <c r="R28" s="83">
        <v>260500</v>
      </c>
      <c r="S28" s="176"/>
    </row>
    <row r="29" spans="1:19" ht="14.5" customHeight="1" x14ac:dyDescent="0.35">
      <c r="B29" s="181" t="s">
        <v>30</v>
      </c>
      <c r="C29" s="182"/>
      <c r="D29" s="182"/>
      <c r="E29" s="182"/>
      <c r="F29" s="182"/>
      <c r="G29" s="183"/>
      <c r="H29" s="45"/>
      <c r="I29" s="7"/>
      <c r="J29" s="126">
        <v>5075</v>
      </c>
      <c r="K29" s="125">
        <f>+'June 2023'!P29</f>
        <v>2500</v>
      </c>
      <c r="L29" s="215"/>
      <c r="M29" s="128">
        <f>+'June 2023'!M29+'August 2023'!J29</f>
        <v>51115</v>
      </c>
      <c r="N29" s="125">
        <f>+'June 2023'!N29+'June 2023'!P29</f>
        <v>35500</v>
      </c>
      <c r="O29" s="2"/>
      <c r="P29" s="81">
        <v>0</v>
      </c>
      <c r="R29" s="83">
        <v>35500</v>
      </c>
      <c r="S29" s="176"/>
    </row>
    <row r="30" spans="1:19" ht="14.5" customHeight="1" x14ac:dyDescent="0.35">
      <c r="B30" s="181" t="s">
        <v>31</v>
      </c>
      <c r="C30" s="182"/>
      <c r="D30" s="182"/>
      <c r="E30" s="182"/>
      <c r="F30" s="182"/>
      <c r="G30" s="183"/>
      <c r="H30" s="45"/>
      <c r="I30" s="7"/>
      <c r="J30" s="126">
        <v>0</v>
      </c>
      <c r="K30" s="125">
        <f>+'June 2023'!P30</f>
        <v>0</v>
      </c>
      <c r="L30" s="215"/>
      <c r="M30" s="128">
        <f>+'June 2023'!M30+'August 2023'!J30</f>
        <v>0</v>
      </c>
      <c r="N30" s="125">
        <f>+'June 2023'!N30+'June 2023'!P30</f>
        <v>0</v>
      </c>
      <c r="O30" s="2"/>
      <c r="P30" s="81">
        <f t="shared" ref="P30:P31" si="1">+R30-N30</f>
        <v>0</v>
      </c>
      <c r="R30" s="83"/>
      <c r="S30" s="176"/>
    </row>
    <row r="31" spans="1:19" ht="14.5" customHeight="1" x14ac:dyDescent="0.35">
      <c r="B31" s="181" t="s">
        <v>32</v>
      </c>
      <c r="C31" s="182"/>
      <c r="D31" s="182"/>
      <c r="E31" s="182"/>
      <c r="F31" s="182"/>
      <c r="G31" s="183"/>
      <c r="H31" s="45"/>
      <c r="I31" s="7"/>
      <c r="J31" s="146"/>
      <c r="K31" s="125">
        <f>+'June 2023'!P31</f>
        <v>0</v>
      </c>
      <c r="L31" s="215"/>
      <c r="M31" s="128">
        <f>+'June 2023'!M31+'August 2023'!J31</f>
        <v>0</v>
      </c>
      <c r="N31" s="125">
        <f>+'June 2023'!N31+'June 2023'!P31</f>
        <v>0</v>
      </c>
      <c r="O31" s="2"/>
      <c r="P31" s="81">
        <f t="shared" si="1"/>
        <v>0</v>
      </c>
      <c r="R31" s="137"/>
      <c r="S31" s="176"/>
    </row>
    <row r="32" spans="1:19" s="3" customFormat="1" ht="14.5" customHeight="1" x14ac:dyDescent="0.35">
      <c r="A32" s="4"/>
      <c r="B32" s="65"/>
      <c r="G32" s="72"/>
      <c r="H32" s="72"/>
      <c r="I32" s="7"/>
      <c r="J32" s="149">
        <f>SUM(J28:J31)</f>
        <v>-13886</v>
      </c>
      <c r="K32" s="144">
        <f>SUM(K28:K31)</f>
        <v>3500</v>
      </c>
      <c r="L32" s="215"/>
      <c r="M32" s="149">
        <f>SUM(M28:M31)</f>
        <v>209525</v>
      </c>
      <c r="N32" s="151">
        <f>SUM(N28:N31)</f>
        <v>296000</v>
      </c>
      <c r="P32" s="135">
        <f>SUM(P28:P31)</f>
        <v>0</v>
      </c>
      <c r="R32" s="140">
        <f>SUM(R28:R31)</f>
        <v>296000</v>
      </c>
      <c r="S32" s="176"/>
    </row>
    <row r="33" spans="1:19" ht="14.5" customHeight="1" x14ac:dyDescent="0.35">
      <c r="B33" s="66" t="s">
        <v>33</v>
      </c>
      <c r="C33" s="67"/>
      <c r="D33" s="67"/>
      <c r="E33" s="67"/>
      <c r="F33" s="67"/>
      <c r="G33" s="123"/>
      <c r="H33" s="112"/>
      <c r="I33" s="7"/>
      <c r="J33" s="148"/>
      <c r="K33" s="145"/>
      <c r="L33" s="215"/>
      <c r="M33" s="15"/>
      <c r="N33" s="45"/>
      <c r="O33" s="2"/>
      <c r="P33" s="139"/>
      <c r="R33" s="7"/>
      <c r="S33" s="176"/>
    </row>
    <row r="34" spans="1:19" ht="14.5" customHeight="1" x14ac:dyDescent="0.35">
      <c r="B34" s="181" t="s">
        <v>34</v>
      </c>
      <c r="C34" s="182"/>
      <c r="D34" s="182"/>
      <c r="E34" s="182"/>
      <c r="F34" s="182"/>
      <c r="G34" s="183"/>
      <c r="H34" s="45"/>
      <c r="I34" s="7"/>
      <c r="J34" s="126">
        <v>7200</v>
      </c>
      <c r="K34" s="125">
        <f>+'June 2023'!P34</f>
        <v>0</v>
      </c>
      <c r="L34" s="215"/>
      <c r="M34" s="128">
        <f>+'June 2023'!M34+'August 2023'!J34</f>
        <v>20241</v>
      </c>
      <c r="N34" s="125">
        <f>+'June 2023'!N34+'June 2023'!P34</f>
        <v>0</v>
      </c>
      <c r="O34" s="2"/>
      <c r="P34" s="81">
        <f t="shared" ref="P34" si="2">+R34-N34</f>
        <v>0</v>
      </c>
      <c r="R34" s="83"/>
      <c r="S34" s="176"/>
    </row>
    <row r="35" spans="1:19" ht="14.5" customHeight="1" x14ac:dyDescent="0.35">
      <c r="B35" s="181" t="s">
        <v>35</v>
      </c>
      <c r="C35" s="182"/>
      <c r="D35" s="182"/>
      <c r="E35" s="182"/>
      <c r="F35" s="182"/>
      <c r="G35" s="183"/>
      <c r="H35" s="45"/>
      <c r="I35" s="7"/>
      <c r="J35" s="132">
        <v>2225</v>
      </c>
      <c r="K35" s="125">
        <f>+'June 2023'!P35</f>
        <v>8500</v>
      </c>
      <c r="L35" s="215"/>
      <c r="M35" s="128">
        <f>+'June 2023'!M35+'August 2023'!J35</f>
        <v>77670</v>
      </c>
      <c r="N35" s="125">
        <f>+'June 2023'!N35+'June 2023'!P35</f>
        <v>74000</v>
      </c>
      <c r="O35" s="2"/>
      <c r="P35" s="81">
        <v>0</v>
      </c>
      <c r="R35" s="137">
        <v>74000</v>
      </c>
      <c r="S35" s="176"/>
    </row>
    <row r="36" spans="1:19" s="3" customFormat="1" ht="14.5" customHeight="1" x14ac:dyDescent="0.35">
      <c r="B36" s="29"/>
      <c r="G36" s="72"/>
      <c r="H36" s="72"/>
      <c r="I36" s="7"/>
      <c r="J36" s="149">
        <f>SUM(J34:J35)</f>
        <v>9425</v>
      </c>
      <c r="K36" s="151">
        <f>SUM(K34:K35)</f>
        <v>8500</v>
      </c>
      <c r="L36" s="215"/>
      <c r="M36" s="149">
        <f>SUM(M34:M35)</f>
        <v>97911</v>
      </c>
      <c r="N36" s="152">
        <f>SUM(N34:N35)</f>
        <v>74000</v>
      </c>
      <c r="P36" s="140">
        <f>SUM(P34:P35)</f>
        <v>0</v>
      </c>
      <c r="R36" s="140">
        <f>SUM(R34:R35)</f>
        <v>74000</v>
      </c>
      <c r="S36" s="176"/>
    </row>
    <row r="37" spans="1:19" ht="15" customHeight="1" thickBot="1" x14ac:dyDescent="0.4">
      <c r="B37" s="73"/>
      <c r="C37" s="23"/>
      <c r="D37" s="23"/>
      <c r="E37" s="23"/>
      <c r="F37" s="23"/>
      <c r="G37" s="74"/>
      <c r="H37" s="74"/>
      <c r="I37" s="100"/>
      <c r="J37" s="150"/>
      <c r="K37" s="45"/>
      <c r="L37" s="215"/>
      <c r="M37" s="150"/>
      <c r="N37" s="153"/>
      <c r="O37" s="2"/>
      <c r="P37" s="142"/>
      <c r="R37" s="7"/>
      <c r="S37" s="176"/>
    </row>
    <row r="38" spans="1:19" ht="14.5" customHeight="1" thickBot="1" x14ac:dyDescent="0.4">
      <c r="A38"/>
      <c r="B38" s="188" t="s">
        <v>36</v>
      </c>
      <c r="C38" s="189"/>
      <c r="D38" s="189"/>
      <c r="E38" s="189"/>
      <c r="F38" s="189"/>
      <c r="G38" s="189"/>
      <c r="H38" s="89"/>
      <c r="I38" s="89"/>
      <c r="J38" s="12">
        <f>J26+J32+J36</f>
        <v>141645</v>
      </c>
      <c r="K38" s="8">
        <f>K26+K32+K36</f>
        <v>130264</v>
      </c>
      <c r="L38" s="50"/>
      <c r="M38" s="24">
        <f>M26+M32+M36</f>
        <v>1943987</v>
      </c>
      <c r="N38" s="47">
        <f>N26+N32+N36</f>
        <v>2079412</v>
      </c>
      <c r="O38" s="3"/>
      <c r="P38" s="44">
        <f>P26+P32+P36</f>
        <v>0</v>
      </c>
      <c r="R38" s="51">
        <f>R26+R32+R36</f>
        <v>2079412</v>
      </c>
      <c r="S38" s="176"/>
    </row>
    <row r="39" spans="1:19" ht="15" thickBot="1" x14ac:dyDescent="0.4">
      <c r="B39" s="35"/>
      <c r="C39" s="36"/>
      <c r="D39" s="36"/>
      <c r="E39" s="36"/>
      <c r="F39" s="36"/>
      <c r="G39" s="36"/>
      <c r="H39" s="36"/>
      <c r="I39" s="36"/>
      <c r="J39" s="17"/>
      <c r="K39" s="48"/>
      <c r="L39" s="36"/>
      <c r="M39" s="17"/>
      <c r="N39" s="48"/>
      <c r="O39" s="2"/>
      <c r="P39" s="7"/>
      <c r="R39" s="52"/>
    </row>
    <row r="40" spans="1:19"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9" ht="4.9000000000000004" customHeight="1" x14ac:dyDescent="0.35">
      <c r="B41" s="30"/>
      <c r="J41" s="15"/>
      <c r="K41" s="45"/>
      <c r="M41" s="15"/>
      <c r="N41" s="45"/>
      <c r="O41" s="2"/>
      <c r="P41" s="7"/>
      <c r="R41" s="7"/>
    </row>
    <row r="42" spans="1:19" ht="15.5" x14ac:dyDescent="0.35">
      <c r="B42" s="65" t="s">
        <v>39</v>
      </c>
      <c r="G42" s="131"/>
      <c r="H42" s="131"/>
      <c r="I42" s="34"/>
      <c r="J42" s="15"/>
      <c r="K42" s="45"/>
      <c r="M42" s="15"/>
      <c r="N42" s="45"/>
      <c r="O42" s="2"/>
      <c r="P42" s="7"/>
      <c r="R42" s="7"/>
    </row>
    <row r="43" spans="1:19" x14ac:dyDescent="0.35">
      <c r="B43" s="259"/>
      <c r="C43" s="260"/>
      <c r="D43" s="260"/>
      <c r="E43" s="260"/>
      <c r="F43" s="260"/>
      <c r="G43" s="260"/>
      <c r="H43" s="130"/>
      <c r="I43" s="91"/>
      <c r="J43" s="129"/>
      <c r="K43" s="127"/>
      <c r="M43" s="129"/>
      <c r="N43" s="127"/>
      <c r="O43" s="2"/>
      <c r="P43" s="81"/>
      <c r="R43" s="83"/>
    </row>
    <row r="44" spans="1:19" x14ac:dyDescent="0.35">
      <c r="B44" s="259"/>
      <c r="C44" s="260"/>
      <c r="D44" s="260"/>
      <c r="E44" s="260"/>
      <c r="F44" s="260"/>
      <c r="G44" s="260"/>
      <c r="H44" s="130"/>
      <c r="I44" s="91"/>
      <c r="J44" s="129"/>
      <c r="K44" s="127"/>
      <c r="M44" s="129"/>
      <c r="N44" s="127"/>
      <c r="O44" s="2"/>
      <c r="P44" s="81"/>
      <c r="R44" s="83"/>
    </row>
    <row r="45" spans="1:19" x14ac:dyDescent="0.35">
      <c r="B45" s="259"/>
      <c r="C45" s="260"/>
      <c r="D45" s="260"/>
      <c r="E45" s="260"/>
      <c r="F45" s="260"/>
      <c r="G45" s="260"/>
      <c r="H45" s="130"/>
      <c r="I45" s="91"/>
      <c r="J45" s="129"/>
      <c r="K45" s="127"/>
      <c r="M45" s="129"/>
      <c r="N45" s="127"/>
      <c r="O45" s="2"/>
      <c r="P45" s="81"/>
      <c r="R45" s="83"/>
    </row>
    <row r="46" spans="1:19" ht="8.5" customHeight="1" thickBot="1" x14ac:dyDescent="0.4">
      <c r="B46" s="30"/>
      <c r="J46" s="15"/>
      <c r="K46" s="45"/>
      <c r="M46" s="15"/>
      <c r="N46" s="45"/>
      <c r="O46" s="2"/>
      <c r="P46" s="7"/>
      <c r="R46" s="7"/>
    </row>
    <row r="47" spans="1:19"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9"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141645</v>
      </c>
      <c r="K49" s="10">
        <f>K47+K38</f>
        <v>130264</v>
      </c>
      <c r="L49" s="42"/>
      <c r="M49" s="26">
        <f>M47+M38</f>
        <v>1943987</v>
      </c>
      <c r="N49" s="49">
        <f>N47+N38</f>
        <v>2079412</v>
      </c>
      <c r="O49" s="42"/>
      <c r="P49" s="76">
        <f>P47+P38</f>
        <v>0</v>
      </c>
      <c r="Q49" s="23"/>
      <c r="R49" s="77">
        <f>R47+R38</f>
        <v>2079412</v>
      </c>
    </row>
    <row r="50" spans="1:18" ht="24" customHeight="1" x14ac:dyDescent="0.35">
      <c r="N50" s="176"/>
      <c r="O50" s="2"/>
      <c r="P50" s="176"/>
    </row>
    <row r="51" spans="1:18" ht="22.5" customHeight="1" x14ac:dyDescent="0.35">
      <c r="M51" s="176"/>
      <c r="N51" s="176"/>
      <c r="O51" s="2"/>
    </row>
    <row r="52" spans="1:18" x14ac:dyDescent="0.35">
      <c r="N52" s="179"/>
      <c r="O52" s="2"/>
    </row>
    <row r="53" spans="1:18" x14ac:dyDescent="0.35">
      <c r="N53" s="176"/>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mergeCells count="43">
    <mergeCell ref="B13:G14"/>
    <mergeCell ref="B3:G3"/>
    <mergeCell ref="K3:R3"/>
    <mergeCell ref="B4:E4"/>
    <mergeCell ref="F4:H4"/>
    <mergeCell ref="K4:R4"/>
    <mergeCell ref="B5:E5"/>
    <mergeCell ref="F5:H5"/>
    <mergeCell ref="K5:R14"/>
    <mergeCell ref="B6:E6"/>
    <mergeCell ref="F6:H6"/>
    <mergeCell ref="B7:E7"/>
    <mergeCell ref="F7:H7"/>
    <mergeCell ref="F9:H9"/>
    <mergeCell ref="F10:H10"/>
    <mergeCell ref="F12:G12"/>
    <mergeCell ref="B15:E15"/>
    <mergeCell ref="F15:G15"/>
    <mergeCell ref="H15:J16"/>
    <mergeCell ref="K15:R16"/>
    <mergeCell ref="B16:E16"/>
    <mergeCell ref="F16:G16"/>
    <mergeCell ref="B40:G40"/>
    <mergeCell ref="B17:I17"/>
    <mergeCell ref="L18:L37"/>
    <mergeCell ref="B20:G20"/>
    <mergeCell ref="B21:G21"/>
    <mergeCell ref="B22:G22"/>
    <mergeCell ref="B23:G23"/>
    <mergeCell ref="B24:G24"/>
    <mergeCell ref="B25:G25"/>
    <mergeCell ref="B28:G28"/>
    <mergeCell ref="B29:G29"/>
    <mergeCell ref="B30:G30"/>
    <mergeCell ref="B31:G31"/>
    <mergeCell ref="B34:G34"/>
    <mergeCell ref="B35:G35"/>
    <mergeCell ref="B38:G38"/>
    <mergeCell ref="B43:G43"/>
    <mergeCell ref="B44:G44"/>
    <mergeCell ref="B45:G45"/>
    <mergeCell ref="B47:G47"/>
    <mergeCell ref="B49:G49"/>
  </mergeCells>
  <dataValidations count="4">
    <dataValidation type="list" allowBlank="1" showInputMessage="1" showErrorMessage="1" sqref="F12:G12" xr:uid="{00000000-0002-0000-0100-000000000000}">
      <formula1>"Please select, January, February, March, April, May, June, July, August, September, October, November, December"</formula1>
    </dataValidation>
    <dataValidation type="list" allowBlank="1" showInputMessage="1" showErrorMessage="1" sqref="F11:I11" xr:uid="{00000000-0002-0000-0100-000001000000}">
      <formula1>#REF!</formula1>
    </dataValidation>
    <dataValidation type="list" allowBlank="1" showInputMessage="1" showErrorMessage="1" sqref="H12" xr:uid="{00000000-0002-0000-0100-000002000000}">
      <formula1>"Please select, 2021, 2022, 2023, 2024, 2025"</formula1>
    </dataValidation>
    <dataValidation type="list" allowBlank="1" showInputMessage="1" showErrorMessage="1" sqref="H12" xr:uid="{00000000-0002-0000-0100-000003000000}">
      <formula1>"2022, 2023, 2024, 2025"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4287-170B-43EF-8713-4BF31A601894}">
  <dimension ref="A1:S1328"/>
  <sheetViews>
    <sheetView topLeftCell="A4" workbookViewId="0">
      <selection activeCell="J21" sqref="J21"/>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9" width="11.54296875" style="2" bestFit="1" customWidth="1"/>
    <col min="20" max="16384" width="9.1796875" style="2"/>
  </cols>
  <sheetData>
    <row r="1" spans="1:18" ht="32.25" customHeight="1" x14ac:dyDescent="0.35">
      <c r="A1" s="5"/>
      <c r="B1" s="5"/>
      <c r="C1" s="5"/>
      <c r="D1" s="5"/>
      <c r="E1" s="5"/>
      <c r="F1" s="5"/>
      <c r="G1" s="5"/>
      <c r="H1" s="5"/>
      <c r="I1" s="5"/>
      <c r="J1" s="5"/>
      <c r="K1" s="5"/>
      <c r="L1" s="5"/>
      <c r="M1" s="5"/>
      <c r="N1" s="5"/>
      <c r="O1" s="5"/>
      <c r="P1" s="5"/>
      <c r="Q1" s="5"/>
      <c r="R1" s="5"/>
    </row>
    <row r="2" spans="1:18" ht="41.25" customHeight="1"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72" t="s">
        <v>47</v>
      </c>
      <c r="L5" s="273"/>
      <c r="M5" s="273"/>
      <c r="N5" s="273"/>
      <c r="O5" s="273"/>
      <c r="P5" s="273"/>
      <c r="Q5" s="273"/>
      <c r="R5" s="274"/>
    </row>
    <row r="6" spans="1:18" ht="16.5" customHeight="1" x14ac:dyDescent="0.35">
      <c r="B6" s="281" t="s">
        <v>5</v>
      </c>
      <c r="C6" s="282"/>
      <c r="D6" s="282"/>
      <c r="E6" s="283"/>
      <c r="F6" s="232" t="s">
        <v>45</v>
      </c>
      <c r="G6" s="233"/>
      <c r="H6" s="234"/>
      <c r="I6" s="96"/>
      <c r="J6" s="37"/>
      <c r="K6" s="275"/>
      <c r="L6" s="276"/>
      <c r="M6" s="276"/>
      <c r="N6" s="276"/>
      <c r="O6" s="276"/>
      <c r="P6" s="276"/>
      <c r="Q6" s="276"/>
      <c r="R6" s="277"/>
    </row>
    <row r="7" spans="1:18" ht="16.5" customHeight="1" thickBot="1" x14ac:dyDescent="0.4">
      <c r="B7" s="284" t="s">
        <v>6</v>
      </c>
      <c r="C7" s="285"/>
      <c r="D7" s="285"/>
      <c r="E7" s="286"/>
      <c r="F7" s="287">
        <v>45118</v>
      </c>
      <c r="G7" s="288"/>
      <c r="H7" s="289"/>
      <c r="I7" s="96"/>
      <c r="J7" s="37"/>
      <c r="K7" s="275"/>
      <c r="L7" s="276"/>
      <c r="M7" s="276"/>
      <c r="N7" s="276"/>
      <c r="O7" s="276"/>
      <c r="P7" s="276"/>
      <c r="Q7" s="276"/>
      <c r="R7" s="277"/>
    </row>
    <row r="8" spans="1:18" ht="15" thickBot="1" x14ac:dyDescent="0.4">
      <c r="B8" s="31"/>
      <c r="C8" s="32"/>
      <c r="D8" s="32"/>
      <c r="E8" s="32"/>
      <c r="F8" s="32"/>
      <c r="G8" s="38"/>
      <c r="H8" s="32"/>
      <c r="I8" s="33"/>
      <c r="J8" s="37"/>
      <c r="K8" s="275"/>
      <c r="L8" s="276"/>
      <c r="M8" s="276"/>
      <c r="N8" s="276"/>
      <c r="O8" s="276"/>
      <c r="P8" s="276"/>
      <c r="Q8" s="276"/>
      <c r="R8" s="277"/>
    </row>
    <row r="9" spans="1:18" ht="15.5" x14ac:dyDescent="0.35">
      <c r="B9" s="120" t="s">
        <v>7</v>
      </c>
      <c r="C9" s="121"/>
      <c r="D9" s="121"/>
      <c r="E9" s="122"/>
      <c r="F9" s="290">
        <v>2010000</v>
      </c>
      <c r="G9" s="291"/>
      <c r="H9" s="292"/>
      <c r="I9" s="97"/>
      <c r="J9" s="37"/>
      <c r="K9" s="275"/>
      <c r="L9" s="276"/>
      <c r="M9" s="276"/>
      <c r="N9" s="276"/>
      <c r="O9" s="276"/>
      <c r="P9" s="276"/>
      <c r="Q9" s="276"/>
      <c r="R9" s="277"/>
    </row>
    <row r="10" spans="1:18" ht="16" thickBot="1" x14ac:dyDescent="0.4">
      <c r="B10" s="115" t="s">
        <v>8</v>
      </c>
      <c r="C10" s="23"/>
      <c r="D10" s="23"/>
      <c r="E10" s="23"/>
      <c r="F10" s="250">
        <v>230000</v>
      </c>
      <c r="G10" s="251"/>
      <c r="H10" s="252"/>
      <c r="I10" s="97"/>
      <c r="J10" s="37"/>
      <c r="K10" s="275"/>
      <c r="L10" s="276"/>
      <c r="M10" s="276"/>
      <c r="N10" s="276"/>
      <c r="O10" s="276"/>
      <c r="P10" s="276"/>
      <c r="Q10" s="276"/>
      <c r="R10" s="277"/>
    </row>
    <row r="11" spans="1:18" ht="16" thickBot="1" x14ac:dyDescent="0.4">
      <c r="B11" s="40"/>
      <c r="C11" s="38"/>
      <c r="D11" s="38"/>
      <c r="E11" s="38"/>
      <c r="F11" s="41"/>
      <c r="G11" s="41"/>
      <c r="H11" s="109"/>
      <c r="I11" s="97"/>
      <c r="J11" s="37"/>
      <c r="K11" s="275"/>
      <c r="L11" s="276"/>
      <c r="M11" s="276"/>
      <c r="N11" s="276"/>
      <c r="O11" s="276"/>
      <c r="P11" s="276"/>
      <c r="Q11" s="276"/>
      <c r="R11" s="277"/>
    </row>
    <row r="12" spans="1:18" ht="16" thickBot="1" x14ac:dyDescent="0.4">
      <c r="B12" s="94" t="s">
        <v>9</v>
      </c>
      <c r="C12" s="18"/>
      <c r="D12" s="18"/>
      <c r="E12" s="19"/>
      <c r="F12" s="253" t="s">
        <v>48</v>
      </c>
      <c r="G12" s="254"/>
      <c r="H12" s="114">
        <v>2023</v>
      </c>
      <c r="I12" s="97"/>
      <c r="J12" s="37"/>
      <c r="K12" s="275"/>
      <c r="L12" s="276"/>
      <c r="M12" s="276"/>
      <c r="N12" s="276"/>
      <c r="O12" s="276"/>
      <c r="P12" s="276"/>
      <c r="Q12" s="276"/>
      <c r="R12" s="277"/>
    </row>
    <row r="13" spans="1:18" ht="9" customHeight="1" x14ac:dyDescent="0.35">
      <c r="B13" s="255"/>
      <c r="C13" s="256"/>
      <c r="D13" s="256"/>
      <c r="E13" s="256"/>
      <c r="F13" s="256"/>
      <c r="G13" s="256"/>
      <c r="H13" s="110"/>
      <c r="I13" s="97"/>
      <c r="J13" s="37"/>
      <c r="K13" s="275"/>
      <c r="L13" s="276"/>
      <c r="M13" s="276"/>
      <c r="N13" s="276"/>
      <c r="O13" s="276"/>
      <c r="P13" s="276"/>
      <c r="Q13" s="276"/>
      <c r="R13" s="277"/>
    </row>
    <row r="14" spans="1:18" ht="9" customHeight="1" thickBot="1" x14ac:dyDescent="0.4">
      <c r="B14" s="257"/>
      <c r="C14" s="258"/>
      <c r="D14" s="258"/>
      <c r="E14" s="258"/>
      <c r="F14" s="258"/>
      <c r="G14" s="258"/>
      <c r="H14" s="93"/>
      <c r="I14" s="92"/>
      <c r="J14" s="98"/>
      <c r="K14" s="278"/>
      <c r="L14" s="279"/>
      <c r="M14" s="279"/>
      <c r="N14" s="279"/>
      <c r="O14" s="279"/>
      <c r="P14" s="279"/>
      <c r="Q14" s="279"/>
      <c r="R14" s="280"/>
    </row>
    <row r="15" spans="1:18" ht="22.5" customHeight="1" x14ac:dyDescent="0.35">
      <c r="B15" s="261" t="s">
        <v>11</v>
      </c>
      <c r="C15" s="262"/>
      <c r="D15" s="262"/>
      <c r="E15" s="263"/>
      <c r="F15" s="264">
        <f>F9-M49</f>
        <v>207658</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0.10331243781094528</v>
      </c>
      <c r="G16" s="267"/>
      <c r="H16" s="202"/>
      <c r="I16" s="203"/>
      <c r="J16" s="204"/>
      <c r="K16" s="207"/>
      <c r="L16" s="207"/>
      <c r="M16" s="207"/>
      <c r="N16" s="207"/>
      <c r="O16" s="207"/>
      <c r="P16" s="207"/>
      <c r="Q16" s="207"/>
      <c r="R16" s="208"/>
    </row>
    <row r="17" spans="1:19"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9" ht="8.5" customHeight="1" x14ac:dyDescent="0.35">
      <c r="B18" s="70"/>
      <c r="C18" s="22"/>
      <c r="D18" s="22"/>
      <c r="E18" s="22"/>
      <c r="F18" s="22"/>
      <c r="G18" s="71"/>
      <c r="H18" s="71"/>
      <c r="I18" s="99"/>
      <c r="J18" s="107"/>
      <c r="K18" s="71"/>
      <c r="L18" s="215"/>
      <c r="M18" s="105"/>
      <c r="N18" s="71"/>
      <c r="O18" s="2"/>
      <c r="P18" s="7"/>
      <c r="R18" s="28"/>
    </row>
    <row r="19" spans="1:19" ht="14.5" customHeight="1" x14ac:dyDescent="0.35">
      <c r="B19" s="66" t="s">
        <v>21</v>
      </c>
      <c r="C19" s="67"/>
      <c r="D19" s="67"/>
      <c r="E19" s="67"/>
      <c r="F19" s="67"/>
      <c r="G19" s="123"/>
      <c r="H19" s="112"/>
      <c r="I19" s="7"/>
      <c r="J19" s="108"/>
      <c r="K19" s="103"/>
      <c r="L19" s="215"/>
      <c r="M19" s="106"/>
      <c r="N19" s="103"/>
      <c r="O19" s="2"/>
      <c r="P19" s="7"/>
      <c r="R19" s="7"/>
    </row>
    <row r="20" spans="1:19" ht="14.5" customHeight="1" x14ac:dyDescent="0.35">
      <c r="B20" s="216" t="s">
        <v>22</v>
      </c>
      <c r="C20" s="217"/>
      <c r="D20" s="217"/>
      <c r="E20" s="217"/>
      <c r="F20" s="217"/>
      <c r="G20" s="218"/>
      <c r="H20" s="45"/>
      <c r="I20" s="7"/>
      <c r="J20" s="124">
        <v>29769</v>
      </c>
      <c r="K20" s="125">
        <f>+'March 2023'!P20</f>
        <v>29147</v>
      </c>
      <c r="L20" s="215"/>
      <c r="M20" s="128">
        <f>+'March 2023'!M20+'June 2023'!J20</f>
        <v>226796</v>
      </c>
      <c r="N20" s="125">
        <f>+'March 2023'!N20+'March 2023'!P20</f>
        <v>234047</v>
      </c>
      <c r="O20" s="2"/>
      <c r="P20" s="81">
        <f>+R20-N20</f>
        <v>16813</v>
      </c>
      <c r="R20" s="83">
        <f>248460+2400</f>
        <v>250860</v>
      </c>
      <c r="S20" s="176"/>
    </row>
    <row r="21" spans="1:19" ht="14.5" customHeight="1" x14ac:dyDescent="0.35">
      <c r="B21" s="216" t="s">
        <v>23</v>
      </c>
      <c r="C21" s="217"/>
      <c r="D21" s="217"/>
      <c r="E21" s="217"/>
      <c r="F21" s="217"/>
      <c r="G21" s="218"/>
      <c r="H21" s="45"/>
      <c r="I21" s="7"/>
      <c r="J21" s="126">
        <v>224634</v>
      </c>
      <c r="K21" s="125">
        <f>+'March 2023'!P21</f>
        <v>185521</v>
      </c>
      <c r="L21" s="215"/>
      <c r="M21" s="128">
        <f>+'March 2023'!M21+'June 2023'!J21</f>
        <v>1196833</v>
      </c>
      <c r="N21" s="125">
        <f>+'March 2023'!N21+'March 2023'!P21</f>
        <v>1311101</v>
      </c>
      <c r="O21" s="2"/>
      <c r="P21" s="81">
        <f>+R21-N21</f>
        <v>106451</v>
      </c>
      <c r="R21" s="83">
        <f>1403952+13600</f>
        <v>1417552</v>
      </c>
      <c r="S21" s="176"/>
    </row>
    <row r="22" spans="1:19" ht="14.5" customHeight="1" x14ac:dyDescent="0.35">
      <c r="B22" s="216" t="s">
        <v>24</v>
      </c>
      <c r="C22" s="217"/>
      <c r="D22" s="217"/>
      <c r="E22" s="217"/>
      <c r="F22" s="217"/>
      <c r="G22" s="218"/>
      <c r="H22" s="45"/>
      <c r="I22" s="7"/>
      <c r="J22" s="126"/>
      <c r="K22" s="125">
        <f>+'March 2023'!P22</f>
        <v>0</v>
      </c>
      <c r="L22" s="215"/>
      <c r="M22" s="128">
        <f>+'March 2023'!M22+'June 2023'!J22</f>
        <v>0</v>
      </c>
      <c r="N22" s="125">
        <f>+'March 2023'!N22+'March 2023'!P22</f>
        <v>0</v>
      </c>
      <c r="O22" s="2"/>
      <c r="P22" s="81">
        <f t="shared" ref="P22:P25" si="0">+R22-N22</f>
        <v>0</v>
      </c>
      <c r="R22" s="83"/>
      <c r="S22" s="176"/>
    </row>
    <row r="23" spans="1:19" ht="14.5" customHeight="1" x14ac:dyDescent="0.35">
      <c r="B23" s="216" t="s">
        <v>25</v>
      </c>
      <c r="C23" s="217"/>
      <c r="D23" s="217"/>
      <c r="E23" s="217"/>
      <c r="F23" s="217"/>
      <c r="G23" s="218"/>
      <c r="H23" s="45"/>
      <c r="I23" s="7"/>
      <c r="J23" s="126"/>
      <c r="K23" s="125">
        <f>+'March 2023'!P23</f>
        <v>0</v>
      </c>
      <c r="L23" s="215"/>
      <c r="M23" s="128">
        <f>+'March 2023'!M23+'June 2023'!J23</f>
        <v>0</v>
      </c>
      <c r="N23" s="125">
        <f>+'March 2023'!N23+'March 2023'!P23</f>
        <v>0</v>
      </c>
      <c r="O23" s="2"/>
      <c r="P23" s="81">
        <f t="shared" si="0"/>
        <v>0</v>
      </c>
      <c r="R23" s="83"/>
      <c r="S23" s="176"/>
    </row>
    <row r="24" spans="1:19" ht="14.5" customHeight="1" x14ac:dyDescent="0.35">
      <c r="B24" s="216" t="s">
        <v>26</v>
      </c>
      <c r="C24" s="217"/>
      <c r="D24" s="217"/>
      <c r="E24" s="217"/>
      <c r="F24" s="217"/>
      <c r="G24" s="218"/>
      <c r="H24" s="45"/>
      <c r="I24" s="7"/>
      <c r="J24" s="126">
        <v>7509</v>
      </c>
      <c r="K24" s="125">
        <f>+'March 2023'!P24</f>
        <v>0</v>
      </c>
      <c r="L24" s="215"/>
      <c r="M24" s="128">
        <f>+'March 2023'!M24+'June 2023'!J24</f>
        <v>55978</v>
      </c>
      <c r="N24" s="125">
        <f>+'March 2023'!N24+'March 2023'!P24</f>
        <v>46000</v>
      </c>
      <c r="O24" s="2"/>
      <c r="P24" s="81">
        <f t="shared" si="0"/>
        <v>-5000</v>
      </c>
      <c r="R24" s="83">
        <v>41000</v>
      </c>
      <c r="S24" s="176"/>
    </row>
    <row r="25" spans="1:19" ht="14.5" customHeight="1" x14ac:dyDescent="0.35">
      <c r="B25" s="216" t="s">
        <v>27</v>
      </c>
      <c r="C25" s="217"/>
      <c r="D25" s="217"/>
      <c r="E25" s="217"/>
      <c r="F25" s="217"/>
      <c r="G25" s="218"/>
      <c r="H25" s="45"/>
      <c r="I25" s="7"/>
      <c r="J25" s="146">
        <v>229</v>
      </c>
      <c r="K25" s="125">
        <f>+'March 2023'!P25</f>
        <v>0</v>
      </c>
      <c r="L25" s="215"/>
      <c r="M25" s="128">
        <f>+'March 2023'!M25+'June 2023'!J25</f>
        <v>10838</v>
      </c>
      <c r="N25" s="125">
        <f>+'March 2023'!N25+'March 2023'!P25</f>
        <v>0</v>
      </c>
      <c r="O25" s="2"/>
      <c r="P25" s="81">
        <f t="shared" si="0"/>
        <v>0</v>
      </c>
      <c r="R25" s="137"/>
      <c r="S25" s="176"/>
    </row>
    <row r="26" spans="1:19" s="3" customFormat="1" ht="14.5" customHeight="1" x14ac:dyDescent="0.35">
      <c r="A26" s="4"/>
      <c r="B26" s="65"/>
      <c r="G26" s="72"/>
      <c r="H26" s="72"/>
      <c r="I26" s="7"/>
      <c r="J26" s="136">
        <f>SUM(J20:J25)</f>
        <v>262141</v>
      </c>
      <c r="K26" s="144">
        <f>SUM(K20:K25)</f>
        <v>214668</v>
      </c>
      <c r="L26" s="215"/>
      <c r="M26" s="149">
        <f>SUM(M20:M25)</f>
        <v>1490445</v>
      </c>
      <c r="N26" s="152">
        <f>SUM(N20:N25)</f>
        <v>1591148</v>
      </c>
      <c r="P26" s="135">
        <f>SUM(P20:P25)</f>
        <v>118264</v>
      </c>
      <c r="R26" s="138">
        <f>SUM(R20:R25)</f>
        <v>1709412</v>
      </c>
      <c r="S26" s="176"/>
    </row>
    <row r="27" spans="1:19" ht="14.5" customHeight="1" x14ac:dyDescent="0.35">
      <c r="B27" s="66" t="s">
        <v>28</v>
      </c>
      <c r="C27" s="67"/>
      <c r="D27" s="67"/>
      <c r="E27" s="67"/>
      <c r="F27" s="67"/>
      <c r="G27" s="69"/>
      <c r="H27" s="45"/>
      <c r="I27" s="7"/>
      <c r="J27" s="147"/>
      <c r="K27" s="145"/>
      <c r="L27" s="215"/>
      <c r="M27" s="148"/>
      <c r="N27" s="145"/>
      <c r="O27" s="2"/>
      <c r="P27" s="139"/>
      <c r="R27" s="139"/>
      <c r="S27" s="176"/>
    </row>
    <row r="28" spans="1:19" ht="14.5" customHeight="1" x14ac:dyDescent="0.35">
      <c r="B28" s="181" t="s">
        <v>29</v>
      </c>
      <c r="C28" s="182"/>
      <c r="D28" s="182"/>
      <c r="E28" s="182"/>
      <c r="F28" s="182"/>
      <c r="G28" s="183"/>
      <c r="H28" s="45"/>
      <c r="I28" s="7"/>
      <c r="J28" s="126">
        <v>4161</v>
      </c>
      <c r="K28" s="125">
        <f>+'March 2023'!P28</f>
        <v>1000</v>
      </c>
      <c r="L28" s="215"/>
      <c r="M28" s="128">
        <f>+'March 2023'!M28+'June 2023'!J28</f>
        <v>177371</v>
      </c>
      <c r="N28" s="125">
        <f>+'March 2023'!N28+'March 2023'!P28</f>
        <v>259500</v>
      </c>
      <c r="O28" s="2"/>
      <c r="P28" s="81">
        <f t="shared" ref="P28:P31" si="1">+R28-N28</f>
        <v>1000</v>
      </c>
      <c r="R28" s="83">
        <v>260500</v>
      </c>
      <c r="S28" s="176"/>
    </row>
    <row r="29" spans="1:19" ht="14.5" customHeight="1" x14ac:dyDescent="0.35">
      <c r="B29" s="181" t="s">
        <v>30</v>
      </c>
      <c r="C29" s="182"/>
      <c r="D29" s="182"/>
      <c r="E29" s="182"/>
      <c r="F29" s="182"/>
      <c r="G29" s="183"/>
      <c r="H29" s="45"/>
      <c r="I29" s="7"/>
      <c r="J29" s="126">
        <v>9033</v>
      </c>
      <c r="K29" s="125">
        <f>+'March 2023'!P29</f>
        <v>4500</v>
      </c>
      <c r="L29" s="215"/>
      <c r="M29" s="128">
        <f>+'March 2023'!M29+'June 2023'!J29</f>
        <v>46040</v>
      </c>
      <c r="N29" s="125">
        <f>+'March 2023'!N29+'March 2023'!P29</f>
        <v>33000</v>
      </c>
      <c r="O29" s="2"/>
      <c r="P29" s="81">
        <f t="shared" si="1"/>
        <v>2500</v>
      </c>
      <c r="R29" s="83">
        <v>35500</v>
      </c>
      <c r="S29" s="176"/>
    </row>
    <row r="30" spans="1:19" ht="14.5" customHeight="1" x14ac:dyDescent="0.35">
      <c r="B30" s="181" t="s">
        <v>31</v>
      </c>
      <c r="C30" s="182"/>
      <c r="D30" s="182"/>
      <c r="E30" s="182"/>
      <c r="F30" s="182"/>
      <c r="G30" s="183"/>
      <c r="H30" s="45"/>
      <c r="I30" s="7"/>
      <c r="J30" s="126">
        <v>0</v>
      </c>
      <c r="K30" s="125">
        <f>+'March 2023'!P30</f>
        <v>0</v>
      </c>
      <c r="L30" s="215"/>
      <c r="M30" s="128">
        <f>+'December 2022'!M30+'March 2023'!J30</f>
        <v>0</v>
      </c>
      <c r="N30" s="125">
        <f>+'March 2023'!N30+'March 2023'!P30</f>
        <v>0</v>
      </c>
      <c r="O30" s="2"/>
      <c r="P30" s="81">
        <f t="shared" si="1"/>
        <v>0</v>
      </c>
      <c r="R30" s="83"/>
      <c r="S30" s="176"/>
    </row>
    <row r="31" spans="1:19" ht="14.5" customHeight="1" x14ac:dyDescent="0.35">
      <c r="B31" s="181" t="s">
        <v>32</v>
      </c>
      <c r="C31" s="182"/>
      <c r="D31" s="182"/>
      <c r="E31" s="182"/>
      <c r="F31" s="182"/>
      <c r="G31" s="183"/>
      <c r="H31" s="45"/>
      <c r="I31" s="7"/>
      <c r="J31" s="146"/>
      <c r="K31" s="125">
        <f>+'March 2023'!P31</f>
        <v>0</v>
      </c>
      <c r="L31" s="215"/>
      <c r="M31" s="128">
        <f>+'December 2022'!M31+'March 2023'!J31</f>
        <v>0</v>
      </c>
      <c r="N31" s="125">
        <f>+'March 2023'!N31+'March 2023'!P31</f>
        <v>0</v>
      </c>
      <c r="O31" s="2"/>
      <c r="P31" s="81">
        <f t="shared" si="1"/>
        <v>0</v>
      </c>
      <c r="R31" s="137"/>
      <c r="S31" s="176"/>
    </row>
    <row r="32" spans="1:19" s="3" customFormat="1" ht="14.5" customHeight="1" x14ac:dyDescent="0.35">
      <c r="A32" s="4"/>
      <c r="B32" s="65"/>
      <c r="G32" s="72"/>
      <c r="H32" s="72"/>
      <c r="I32" s="7"/>
      <c r="J32" s="149">
        <f>SUM(J28:J31)</f>
        <v>13194</v>
      </c>
      <c r="K32" s="144">
        <f>SUM(K28:K31)</f>
        <v>5500</v>
      </c>
      <c r="L32" s="215"/>
      <c r="M32" s="149">
        <f>SUM(M28:M31)</f>
        <v>223411</v>
      </c>
      <c r="N32" s="151">
        <f>SUM(N28:N31)</f>
        <v>292500</v>
      </c>
      <c r="P32" s="135">
        <f>SUM(P28:P31)</f>
        <v>3500</v>
      </c>
      <c r="R32" s="140">
        <f>SUM(R28:R31)</f>
        <v>296000</v>
      </c>
      <c r="S32" s="176"/>
    </row>
    <row r="33" spans="1:19" ht="14.5" customHeight="1" x14ac:dyDescent="0.35">
      <c r="B33" s="66" t="s">
        <v>33</v>
      </c>
      <c r="C33" s="67"/>
      <c r="D33" s="67"/>
      <c r="E33" s="67"/>
      <c r="F33" s="67"/>
      <c r="G33" s="123"/>
      <c r="H33" s="112"/>
      <c r="I33" s="7"/>
      <c r="J33" s="148"/>
      <c r="K33" s="145"/>
      <c r="L33" s="215"/>
      <c r="M33" s="15"/>
      <c r="N33" s="45"/>
      <c r="O33" s="2"/>
      <c r="P33" s="139"/>
      <c r="R33" s="7"/>
      <c r="S33" s="176"/>
    </row>
    <row r="34" spans="1:19" ht="14.5" customHeight="1" x14ac:dyDescent="0.35">
      <c r="B34" s="181" t="s">
        <v>34</v>
      </c>
      <c r="C34" s="182"/>
      <c r="D34" s="182"/>
      <c r="E34" s="182"/>
      <c r="F34" s="182"/>
      <c r="G34" s="183"/>
      <c r="H34" s="45"/>
      <c r="I34" s="7"/>
      <c r="J34" s="126"/>
      <c r="K34" s="125">
        <f>+'March 2023'!P34</f>
        <v>0</v>
      </c>
      <c r="L34" s="215"/>
      <c r="M34" s="128">
        <f>+'March 2023'!M34+'June 2023'!J34</f>
        <v>13041</v>
      </c>
      <c r="N34" s="125">
        <f>+'March 2023'!N34+'March 2023'!P34</f>
        <v>0</v>
      </c>
      <c r="O34" s="2"/>
      <c r="P34" s="81">
        <f t="shared" ref="P34:P35" si="2">+R34-N34</f>
        <v>0</v>
      </c>
      <c r="R34" s="83"/>
      <c r="S34" s="176"/>
    </row>
    <row r="35" spans="1:19" ht="14.5" customHeight="1" x14ac:dyDescent="0.35">
      <c r="B35" s="181" t="s">
        <v>35</v>
      </c>
      <c r="C35" s="182"/>
      <c r="D35" s="182"/>
      <c r="E35" s="182"/>
      <c r="F35" s="182"/>
      <c r="G35" s="183"/>
      <c r="H35" s="45"/>
      <c r="I35" s="7"/>
      <c r="J35" s="132">
        <v>7276</v>
      </c>
      <c r="K35" s="125">
        <f>+'March 2023'!P35</f>
        <v>7500</v>
      </c>
      <c r="L35" s="215"/>
      <c r="M35" s="128">
        <f>+'March 2023'!M35+'June 2023'!J35</f>
        <v>75445</v>
      </c>
      <c r="N35" s="125">
        <f>+'March 2023'!N35+'March 2023'!P35</f>
        <v>65500</v>
      </c>
      <c r="O35" s="2"/>
      <c r="P35" s="81">
        <f t="shared" si="2"/>
        <v>8500</v>
      </c>
      <c r="R35" s="137">
        <v>74000</v>
      </c>
      <c r="S35" s="176"/>
    </row>
    <row r="36" spans="1:19" s="3" customFormat="1" ht="14.5" customHeight="1" x14ac:dyDescent="0.35">
      <c r="B36" s="29"/>
      <c r="G36" s="72"/>
      <c r="H36" s="72"/>
      <c r="I36" s="7"/>
      <c r="J36" s="149">
        <f>SUM(J34:J35)</f>
        <v>7276</v>
      </c>
      <c r="K36" s="151">
        <f>SUM(K34:K35)</f>
        <v>7500</v>
      </c>
      <c r="L36" s="215"/>
      <c r="M36" s="149">
        <f>SUM(M34:M35)</f>
        <v>88486</v>
      </c>
      <c r="N36" s="152">
        <f>SUM(N34:N35)</f>
        <v>65500</v>
      </c>
      <c r="P36" s="140">
        <f>SUM(P34:P35)</f>
        <v>8500</v>
      </c>
      <c r="R36" s="140">
        <f>SUM(R34:R35)</f>
        <v>74000</v>
      </c>
      <c r="S36" s="176"/>
    </row>
    <row r="37" spans="1:19" ht="15" customHeight="1" thickBot="1" x14ac:dyDescent="0.4">
      <c r="B37" s="73"/>
      <c r="C37" s="23"/>
      <c r="D37" s="23"/>
      <c r="E37" s="23"/>
      <c r="F37" s="23"/>
      <c r="G37" s="74"/>
      <c r="H37" s="74"/>
      <c r="I37" s="100"/>
      <c r="J37" s="150"/>
      <c r="K37" s="45"/>
      <c r="L37" s="215"/>
      <c r="M37" s="150"/>
      <c r="N37" s="153"/>
      <c r="O37" s="2"/>
      <c r="P37" s="142"/>
      <c r="R37" s="7"/>
      <c r="S37" s="176"/>
    </row>
    <row r="38" spans="1:19" ht="14.5" customHeight="1" thickBot="1" x14ac:dyDescent="0.4">
      <c r="A38"/>
      <c r="B38" s="188" t="s">
        <v>36</v>
      </c>
      <c r="C38" s="189"/>
      <c r="D38" s="189"/>
      <c r="E38" s="189"/>
      <c r="F38" s="189"/>
      <c r="G38" s="189"/>
      <c r="H38" s="89"/>
      <c r="I38" s="89"/>
      <c r="J38" s="12">
        <f>J26+J32+J36</f>
        <v>282611</v>
      </c>
      <c r="K38" s="8">
        <f>K26+K32+K36</f>
        <v>227668</v>
      </c>
      <c r="L38" s="50"/>
      <c r="M38" s="24">
        <f>M26+M32+M36</f>
        <v>1802342</v>
      </c>
      <c r="N38" s="47">
        <f>N26+N32+N36</f>
        <v>1949148</v>
      </c>
      <c r="O38" s="3"/>
      <c r="P38" s="44">
        <f>P26+P32+P36</f>
        <v>130264</v>
      </c>
      <c r="R38" s="51">
        <f>R26+R32+R36</f>
        <v>2079412</v>
      </c>
      <c r="S38" s="176"/>
    </row>
    <row r="39" spans="1:19" ht="15" thickBot="1" x14ac:dyDescent="0.4">
      <c r="B39" s="35"/>
      <c r="C39" s="36"/>
      <c r="D39" s="36"/>
      <c r="E39" s="36"/>
      <c r="F39" s="36"/>
      <c r="G39" s="36"/>
      <c r="H39" s="36"/>
      <c r="I39" s="36"/>
      <c r="J39" s="17"/>
      <c r="K39" s="48"/>
      <c r="L39" s="36"/>
      <c r="M39" s="17"/>
      <c r="N39" s="48"/>
      <c r="O39" s="2"/>
      <c r="P39" s="7"/>
      <c r="R39" s="52"/>
    </row>
    <row r="40" spans="1:19"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9" ht="4.9000000000000004" customHeight="1" x14ac:dyDescent="0.35">
      <c r="B41" s="30"/>
      <c r="J41" s="15"/>
      <c r="K41" s="45"/>
      <c r="M41" s="15"/>
      <c r="N41" s="45"/>
      <c r="O41" s="2"/>
      <c r="P41" s="7"/>
      <c r="R41" s="7"/>
    </row>
    <row r="42" spans="1:19" ht="15.5" x14ac:dyDescent="0.35">
      <c r="B42" s="65" t="s">
        <v>39</v>
      </c>
      <c r="G42" s="131"/>
      <c r="H42" s="131"/>
      <c r="I42" s="34"/>
      <c r="J42" s="15"/>
      <c r="K42" s="45"/>
      <c r="M42" s="15"/>
      <c r="N42" s="45"/>
      <c r="O42" s="2"/>
      <c r="P42" s="7"/>
      <c r="R42" s="7"/>
    </row>
    <row r="43" spans="1:19" x14ac:dyDescent="0.35">
      <c r="B43" s="259"/>
      <c r="C43" s="260"/>
      <c r="D43" s="260"/>
      <c r="E43" s="260"/>
      <c r="F43" s="260"/>
      <c r="G43" s="260"/>
      <c r="H43" s="130"/>
      <c r="I43" s="91"/>
      <c r="J43" s="129"/>
      <c r="K43" s="127"/>
      <c r="M43" s="129"/>
      <c r="N43" s="127"/>
      <c r="O43" s="2"/>
      <c r="P43" s="81"/>
      <c r="R43" s="83"/>
    </row>
    <row r="44" spans="1:19" x14ac:dyDescent="0.35">
      <c r="B44" s="259"/>
      <c r="C44" s="260"/>
      <c r="D44" s="260"/>
      <c r="E44" s="260"/>
      <c r="F44" s="260"/>
      <c r="G44" s="260"/>
      <c r="H44" s="130"/>
      <c r="I44" s="91"/>
      <c r="J44" s="129"/>
      <c r="K44" s="127"/>
      <c r="M44" s="129"/>
      <c r="N44" s="127"/>
      <c r="O44" s="2"/>
      <c r="P44" s="81"/>
      <c r="R44" s="83"/>
    </row>
    <row r="45" spans="1:19" x14ac:dyDescent="0.35">
      <c r="B45" s="259"/>
      <c r="C45" s="260"/>
      <c r="D45" s="260"/>
      <c r="E45" s="260"/>
      <c r="F45" s="260"/>
      <c r="G45" s="260"/>
      <c r="H45" s="130"/>
      <c r="I45" s="91"/>
      <c r="J45" s="129"/>
      <c r="K45" s="127"/>
      <c r="M45" s="129"/>
      <c r="N45" s="127"/>
      <c r="O45" s="2"/>
      <c r="P45" s="81"/>
      <c r="R45" s="83"/>
    </row>
    <row r="46" spans="1:19" ht="8.5" customHeight="1" thickBot="1" x14ac:dyDescent="0.4">
      <c r="B46" s="30"/>
      <c r="J46" s="15"/>
      <c r="K46" s="45"/>
      <c r="M46" s="15"/>
      <c r="N46" s="45"/>
      <c r="O46" s="2"/>
      <c r="P46" s="7"/>
      <c r="R46" s="7"/>
    </row>
    <row r="47" spans="1:19"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9"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282611</v>
      </c>
      <c r="K49" s="10">
        <f>K47+K38</f>
        <v>227668</v>
      </c>
      <c r="L49" s="42"/>
      <c r="M49" s="26">
        <f>M47+M38</f>
        <v>1802342</v>
      </c>
      <c r="N49" s="49">
        <f>N47+N38</f>
        <v>1949148</v>
      </c>
      <c r="O49" s="42"/>
      <c r="P49" s="76">
        <f>P47+P38</f>
        <v>130264</v>
      </c>
      <c r="Q49" s="23"/>
      <c r="R49" s="77">
        <f>R47+R38</f>
        <v>2079412</v>
      </c>
    </row>
    <row r="50" spans="1:18" ht="24" customHeight="1" x14ac:dyDescent="0.35">
      <c r="N50" s="176"/>
      <c r="O50" s="2"/>
      <c r="P50" s="176"/>
    </row>
    <row r="51" spans="1:18" ht="22.5" customHeight="1" x14ac:dyDescent="0.35">
      <c r="M51" s="176"/>
      <c r="N51" s="176"/>
      <c r="O51" s="2"/>
    </row>
    <row r="52" spans="1:18" x14ac:dyDescent="0.35">
      <c r="N52" s="179"/>
      <c r="O52" s="2"/>
    </row>
    <row r="53" spans="1:18" x14ac:dyDescent="0.35">
      <c r="N53" s="176"/>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mergeCells count="43">
    <mergeCell ref="B13:G14"/>
    <mergeCell ref="B3:G3"/>
    <mergeCell ref="K3:R3"/>
    <mergeCell ref="B4:E4"/>
    <mergeCell ref="F4:H4"/>
    <mergeCell ref="K4:R4"/>
    <mergeCell ref="B5:E5"/>
    <mergeCell ref="F5:H5"/>
    <mergeCell ref="K5:R14"/>
    <mergeCell ref="B6:E6"/>
    <mergeCell ref="F6:H6"/>
    <mergeCell ref="B7:E7"/>
    <mergeCell ref="F7:H7"/>
    <mergeCell ref="F9:H9"/>
    <mergeCell ref="F10:H10"/>
    <mergeCell ref="F12:G12"/>
    <mergeCell ref="B15:E15"/>
    <mergeCell ref="F15:G15"/>
    <mergeCell ref="H15:J16"/>
    <mergeCell ref="K15:R16"/>
    <mergeCell ref="B16:E16"/>
    <mergeCell ref="F16:G16"/>
    <mergeCell ref="B40:G40"/>
    <mergeCell ref="B17:I17"/>
    <mergeCell ref="L18:L37"/>
    <mergeCell ref="B20:G20"/>
    <mergeCell ref="B21:G21"/>
    <mergeCell ref="B22:G22"/>
    <mergeCell ref="B23:G23"/>
    <mergeCell ref="B24:G24"/>
    <mergeCell ref="B25:G25"/>
    <mergeCell ref="B28:G28"/>
    <mergeCell ref="B29:G29"/>
    <mergeCell ref="B30:G30"/>
    <mergeCell ref="B31:G31"/>
    <mergeCell ref="B34:G34"/>
    <mergeCell ref="B35:G35"/>
    <mergeCell ref="B38:G38"/>
    <mergeCell ref="B43:G43"/>
    <mergeCell ref="B44:G44"/>
    <mergeCell ref="B45:G45"/>
    <mergeCell ref="B47:G47"/>
    <mergeCell ref="B49:G49"/>
  </mergeCells>
  <dataValidations count="4">
    <dataValidation type="list" allowBlank="1" showInputMessage="1" showErrorMessage="1" sqref="H12" xr:uid="{00000000-0002-0000-0200-000000000000}">
      <formula1>"2022, 2023, 2024, 2025"</formula1>
    </dataValidation>
    <dataValidation type="list" allowBlank="1" showInputMessage="1" showErrorMessage="1" sqref="H12" xr:uid="{00000000-0002-0000-0200-000001000000}">
      <formula1>"Please select, 2021, 2022, 2023, 2024, 2025"</formula1>
    </dataValidation>
    <dataValidation type="list" allowBlank="1" showInputMessage="1" showErrorMessage="1" sqref="F11:I11" xr:uid="{00000000-0002-0000-0200-000002000000}">
      <formula1>#REF!</formula1>
    </dataValidation>
    <dataValidation type="list" allowBlank="1" showInputMessage="1" showErrorMessage="1" sqref="F12:G12" xr:uid="{00000000-0002-0000-0200-000003000000}">
      <formula1>"Please select, January, February, March, April, May, June, July, August, September, October, November, December"</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BF18-662B-430C-804B-9CDFB6416C85}">
  <dimension ref="A1:S1328"/>
  <sheetViews>
    <sheetView topLeftCell="A7" workbookViewId="0">
      <selection activeCell="J28" sqref="J28"/>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9" width="10" style="2" bestFit="1" customWidth="1"/>
    <col min="20" max="16384" width="9.1796875" style="2"/>
  </cols>
  <sheetData>
    <row r="1" spans="1:18" ht="70.900000000000006" customHeight="1" x14ac:dyDescent="0.35">
      <c r="A1" s="5"/>
      <c r="B1" s="5"/>
      <c r="C1" s="5"/>
      <c r="D1" s="5"/>
      <c r="E1" s="5"/>
      <c r="F1" s="5"/>
      <c r="G1" s="5"/>
      <c r="H1" s="5"/>
      <c r="I1" s="5"/>
      <c r="J1" s="5"/>
      <c r="K1" s="5"/>
      <c r="L1" s="5"/>
      <c r="M1" s="5"/>
      <c r="N1" s="5"/>
      <c r="O1" s="5"/>
      <c r="P1" s="5"/>
      <c r="Q1" s="5"/>
      <c r="R1" s="5"/>
    </row>
    <row r="2" spans="1:18" ht="19"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93" t="s">
        <v>49</v>
      </c>
      <c r="L5" s="294"/>
      <c r="M5" s="294"/>
      <c r="N5" s="294"/>
      <c r="O5" s="294"/>
      <c r="P5" s="294"/>
      <c r="Q5" s="294"/>
      <c r="R5" s="295"/>
    </row>
    <row r="6" spans="1:18" ht="16.5" customHeight="1" x14ac:dyDescent="0.35">
      <c r="B6" s="281" t="s">
        <v>5</v>
      </c>
      <c r="C6" s="282"/>
      <c r="D6" s="282"/>
      <c r="E6" s="283"/>
      <c r="F6" s="232" t="s">
        <v>45</v>
      </c>
      <c r="G6" s="233"/>
      <c r="H6" s="234"/>
      <c r="I6" s="96"/>
      <c r="J6" s="37"/>
      <c r="K6" s="296"/>
      <c r="L6" s="297"/>
      <c r="M6" s="297"/>
      <c r="N6" s="297"/>
      <c r="O6" s="297"/>
      <c r="P6" s="297"/>
      <c r="Q6" s="297"/>
      <c r="R6" s="298"/>
    </row>
    <row r="7" spans="1:18" ht="16.5" customHeight="1" thickBot="1" x14ac:dyDescent="0.4">
      <c r="B7" s="284" t="s">
        <v>6</v>
      </c>
      <c r="C7" s="285"/>
      <c r="D7" s="285"/>
      <c r="E7" s="286"/>
      <c r="F7" s="287">
        <v>45028</v>
      </c>
      <c r="G7" s="288"/>
      <c r="H7" s="289"/>
      <c r="I7" s="96"/>
      <c r="J7" s="37"/>
      <c r="K7" s="296"/>
      <c r="L7" s="297"/>
      <c r="M7" s="297"/>
      <c r="N7" s="297"/>
      <c r="O7" s="297"/>
      <c r="P7" s="297"/>
      <c r="Q7" s="297"/>
      <c r="R7" s="298"/>
    </row>
    <row r="8" spans="1:18" ht="15" thickBot="1" x14ac:dyDescent="0.4">
      <c r="B8" s="31"/>
      <c r="C8" s="32"/>
      <c r="D8" s="32"/>
      <c r="E8" s="32"/>
      <c r="F8" s="32"/>
      <c r="G8" s="38"/>
      <c r="H8" s="32"/>
      <c r="I8" s="33"/>
      <c r="J8" s="37"/>
      <c r="K8" s="296"/>
      <c r="L8" s="297"/>
      <c r="M8" s="297"/>
      <c r="N8" s="297"/>
      <c r="O8" s="297"/>
      <c r="P8" s="297"/>
      <c r="Q8" s="297"/>
      <c r="R8" s="298"/>
    </row>
    <row r="9" spans="1:18" ht="15.5" x14ac:dyDescent="0.35">
      <c r="B9" s="120" t="s">
        <v>7</v>
      </c>
      <c r="C9" s="121"/>
      <c r="D9" s="121"/>
      <c r="E9" s="122"/>
      <c r="F9" s="290">
        <v>1780000</v>
      </c>
      <c r="G9" s="291"/>
      <c r="H9" s="292"/>
      <c r="I9" s="97"/>
      <c r="J9" s="37"/>
      <c r="K9" s="296"/>
      <c r="L9" s="297"/>
      <c r="M9" s="297"/>
      <c r="N9" s="297"/>
      <c r="O9" s="297"/>
      <c r="P9" s="297"/>
      <c r="Q9" s="297"/>
      <c r="R9" s="298"/>
    </row>
    <row r="10" spans="1:18" ht="16" thickBot="1" x14ac:dyDescent="0.4">
      <c r="B10" s="115" t="s">
        <v>8</v>
      </c>
      <c r="C10" s="23"/>
      <c r="D10" s="23"/>
      <c r="E10" s="23"/>
      <c r="F10" s="250">
        <v>230000</v>
      </c>
      <c r="G10" s="251"/>
      <c r="H10" s="252"/>
      <c r="I10" s="97"/>
      <c r="J10" s="37"/>
      <c r="K10" s="296"/>
      <c r="L10" s="297"/>
      <c r="M10" s="297"/>
      <c r="N10" s="297"/>
      <c r="O10" s="297"/>
      <c r="P10" s="297"/>
      <c r="Q10" s="297"/>
      <c r="R10" s="298"/>
    </row>
    <row r="11" spans="1:18" ht="16" thickBot="1" x14ac:dyDescent="0.4">
      <c r="B11" s="40"/>
      <c r="C11" s="38"/>
      <c r="D11" s="38"/>
      <c r="E11" s="38"/>
      <c r="F11" s="41"/>
      <c r="G11" s="41"/>
      <c r="H11" s="109"/>
      <c r="I11" s="97"/>
      <c r="J11" s="37"/>
      <c r="K11" s="296"/>
      <c r="L11" s="297"/>
      <c r="M11" s="297"/>
      <c r="N11" s="297"/>
      <c r="O11" s="297"/>
      <c r="P11" s="297"/>
      <c r="Q11" s="297"/>
      <c r="R11" s="298"/>
    </row>
    <row r="12" spans="1:18" ht="16" thickBot="1" x14ac:dyDescent="0.4">
      <c r="B12" s="94" t="s">
        <v>9</v>
      </c>
      <c r="C12" s="18"/>
      <c r="D12" s="18"/>
      <c r="E12" s="19"/>
      <c r="F12" s="253" t="s">
        <v>50</v>
      </c>
      <c r="G12" s="254"/>
      <c r="H12" s="114">
        <v>2023</v>
      </c>
      <c r="I12" s="97"/>
      <c r="J12" s="37"/>
      <c r="K12" s="296"/>
      <c r="L12" s="297"/>
      <c r="M12" s="297"/>
      <c r="N12" s="297"/>
      <c r="O12" s="297"/>
      <c r="P12" s="297"/>
      <c r="Q12" s="297"/>
      <c r="R12" s="298"/>
    </row>
    <row r="13" spans="1:18" ht="16.5" customHeight="1" x14ac:dyDescent="0.35">
      <c r="B13" s="255"/>
      <c r="C13" s="256"/>
      <c r="D13" s="256"/>
      <c r="E13" s="256"/>
      <c r="F13" s="256"/>
      <c r="G13" s="256"/>
      <c r="H13" s="110"/>
      <c r="I13" s="97"/>
      <c r="J13" s="37"/>
      <c r="K13" s="296"/>
      <c r="L13" s="297"/>
      <c r="M13" s="297"/>
      <c r="N13" s="297"/>
      <c r="O13" s="297"/>
      <c r="P13" s="297"/>
      <c r="Q13" s="297"/>
      <c r="R13" s="298"/>
    </row>
    <row r="14" spans="1:18" ht="18" customHeight="1" thickBot="1" x14ac:dyDescent="0.4">
      <c r="B14" s="257"/>
      <c r="C14" s="258"/>
      <c r="D14" s="258"/>
      <c r="E14" s="258"/>
      <c r="F14" s="258"/>
      <c r="G14" s="258"/>
      <c r="H14" s="93"/>
      <c r="I14" s="92"/>
      <c r="J14" s="98"/>
      <c r="K14" s="299"/>
      <c r="L14" s="300"/>
      <c r="M14" s="300"/>
      <c r="N14" s="300"/>
      <c r="O14" s="300"/>
      <c r="P14" s="300"/>
      <c r="Q14" s="300"/>
      <c r="R14" s="301"/>
    </row>
    <row r="15" spans="1:18" ht="22.5" customHeight="1" x14ac:dyDescent="0.35">
      <c r="B15" s="261" t="s">
        <v>11</v>
      </c>
      <c r="C15" s="262"/>
      <c r="D15" s="262"/>
      <c r="E15" s="263"/>
      <c r="F15" s="264">
        <f>F9-M49</f>
        <v>260269</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0.14621853932584269</v>
      </c>
      <c r="G16" s="267"/>
      <c r="H16" s="202"/>
      <c r="I16" s="203"/>
      <c r="J16" s="204"/>
      <c r="K16" s="207"/>
      <c r="L16" s="207"/>
      <c r="M16" s="207"/>
      <c r="N16" s="207"/>
      <c r="O16" s="207"/>
      <c r="P16" s="207"/>
      <c r="Q16" s="207"/>
      <c r="R16" s="208"/>
    </row>
    <row r="17" spans="1:18"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8" ht="8.5" customHeight="1" x14ac:dyDescent="0.35">
      <c r="B18" s="70"/>
      <c r="C18" s="22"/>
      <c r="D18" s="22"/>
      <c r="E18" s="22"/>
      <c r="F18" s="22"/>
      <c r="G18" s="71"/>
      <c r="H18" s="71"/>
      <c r="I18" s="99"/>
      <c r="J18" s="107"/>
      <c r="K18" s="71"/>
      <c r="L18" s="215"/>
      <c r="M18" s="105"/>
      <c r="N18" s="71"/>
      <c r="O18" s="2"/>
      <c r="P18" s="7"/>
      <c r="R18" s="28"/>
    </row>
    <row r="19" spans="1:18" ht="14.5" customHeight="1" x14ac:dyDescent="0.35">
      <c r="B19" s="66" t="s">
        <v>21</v>
      </c>
      <c r="C19" s="67"/>
      <c r="D19" s="67"/>
      <c r="E19" s="67"/>
      <c r="F19" s="67"/>
      <c r="G19" s="123"/>
      <c r="H19" s="112"/>
      <c r="I19" s="7"/>
      <c r="J19" s="108"/>
      <c r="K19" s="103"/>
      <c r="L19" s="215"/>
      <c r="M19" s="106"/>
      <c r="N19" s="103"/>
      <c r="O19" s="2"/>
      <c r="P19" s="7"/>
      <c r="R19" s="7"/>
    </row>
    <row r="20" spans="1:18" ht="14.5" customHeight="1" x14ac:dyDescent="0.35">
      <c r="B20" s="216" t="s">
        <v>22</v>
      </c>
      <c r="C20" s="217"/>
      <c r="D20" s="217"/>
      <c r="E20" s="217"/>
      <c r="F20" s="217"/>
      <c r="G20" s="218"/>
      <c r="H20" s="45"/>
      <c r="I20" s="7"/>
      <c r="J20" s="124">
        <v>32016</v>
      </c>
      <c r="K20" s="125">
        <f>+'December 2022'!P20</f>
        <v>29147</v>
      </c>
      <c r="L20" s="215"/>
      <c r="M20" s="128">
        <f>+'December 2022'!M20+'March 2023'!J20</f>
        <v>197027</v>
      </c>
      <c r="N20" s="125">
        <f>+'December 2022'!N20+'December 2022'!P20</f>
        <v>204900</v>
      </c>
      <c r="O20" s="2"/>
      <c r="P20" s="81">
        <v>29147</v>
      </c>
      <c r="R20" s="83">
        <f>248460+2400</f>
        <v>250860</v>
      </c>
    </row>
    <row r="21" spans="1:18" ht="14.5" customHeight="1" x14ac:dyDescent="0.35">
      <c r="B21" s="216" t="s">
        <v>23</v>
      </c>
      <c r="C21" s="217"/>
      <c r="D21" s="217"/>
      <c r="E21" s="217"/>
      <c r="F21" s="217"/>
      <c r="G21" s="218"/>
      <c r="H21" s="45"/>
      <c r="I21" s="7"/>
      <c r="J21" s="126">
        <v>183098</v>
      </c>
      <c r="K21" s="125">
        <f>+'December 2022'!P21</f>
        <v>185521</v>
      </c>
      <c r="L21" s="215"/>
      <c r="M21" s="128">
        <f>+'December 2022'!M21+'March 2023'!J21</f>
        <v>972199</v>
      </c>
      <c r="N21" s="125">
        <f>+'December 2022'!N21+'December 2022'!P21</f>
        <v>1125580</v>
      </c>
      <c r="O21" s="2"/>
      <c r="P21" s="81">
        <v>185521</v>
      </c>
      <c r="R21" s="83">
        <f>1403952+13600</f>
        <v>1417552</v>
      </c>
    </row>
    <row r="22" spans="1:18" ht="14.5" customHeight="1" x14ac:dyDescent="0.35">
      <c r="B22" s="216" t="s">
        <v>24</v>
      </c>
      <c r="C22" s="217"/>
      <c r="D22" s="217"/>
      <c r="E22" s="217"/>
      <c r="F22" s="217"/>
      <c r="G22" s="218"/>
      <c r="H22" s="45"/>
      <c r="I22" s="7"/>
      <c r="J22" s="126"/>
      <c r="K22" s="125">
        <f>+'December 2022'!P22</f>
        <v>0</v>
      </c>
      <c r="L22" s="215"/>
      <c r="M22" s="128">
        <f>+'December 2022'!M22+'March 2023'!J22</f>
        <v>0</v>
      </c>
      <c r="N22" s="125">
        <f>+'December 2022'!N22+'December 2022'!P22</f>
        <v>0</v>
      </c>
      <c r="O22" s="2"/>
      <c r="P22" s="81"/>
      <c r="R22" s="83"/>
    </row>
    <row r="23" spans="1:18" ht="14.5" customHeight="1" x14ac:dyDescent="0.35">
      <c r="B23" s="216" t="s">
        <v>25</v>
      </c>
      <c r="C23" s="217"/>
      <c r="D23" s="217"/>
      <c r="E23" s="217"/>
      <c r="F23" s="217"/>
      <c r="G23" s="218"/>
      <c r="H23" s="45"/>
      <c r="I23" s="7"/>
      <c r="J23" s="126"/>
      <c r="K23" s="125">
        <f>+'December 2022'!P23</f>
        <v>0</v>
      </c>
      <c r="L23" s="215"/>
      <c r="M23" s="128">
        <f>+'December 2022'!M23+'March 2023'!J23</f>
        <v>0</v>
      </c>
      <c r="N23" s="125">
        <f>+'December 2022'!N23+'December 2022'!P23</f>
        <v>0</v>
      </c>
      <c r="O23" s="2"/>
      <c r="P23" s="81"/>
      <c r="R23" s="83"/>
    </row>
    <row r="24" spans="1:18" ht="14.5" customHeight="1" x14ac:dyDescent="0.35">
      <c r="B24" s="216" t="s">
        <v>26</v>
      </c>
      <c r="C24" s="217"/>
      <c r="D24" s="217"/>
      <c r="E24" s="217"/>
      <c r="F24" s="217"/>
      <c r="G24" s="218"/>
      <c r="H24" s="45"/>
      <c r="I24" s="7"/>
      <c r="J24" s="126">
        <v>9114</v>
      </c>
      <c r="K24" s="125">
        <f>+'December 2022'!P24</f>
        <v>1000</v>
      </c>
      <c r="L24" s="215"/>
      <c r="M24" s="128">
        <f>+'December 2022'!M24+'March 2023'!J24</f>
        <v>48469</v>
      </c>
      <c r="N24" s="125">
        <f>+'December 2022'!N24+'December 2022'!P24</f>
        <v>46000</v>
      </c>
      <c r="O24" s="2"/>
      <c r="P24" s="81"/>
      <c r="R24" s="83">
        <v>41000</v>
      </c>
    </row>
    <row r="25" spans="1:18" ht="14.5" customHeight="1" x14ac:dyDescent="0.35">
      <c r="B25" s="216" t="s">
        <v>27</v>
      </c>
      <c r="C25" s="217"/>
      <c r="D25" s="217"/>
      <c r="E25" s="217"/>
      <c r="F25" s="217"/>
      <c r="G25" s="218"/>
      <c r="H25" s="45"/>
      <c r="I25" s="7"/>
      <c r="J25" s="146"/>
      <c r="K25" s="143"/>
      <c r="L25" s="215"/>
      <c r="M25" s="128">
        <f>+'December 2022'!M25+'March 2023'!J25</f>
        <v>10609</v>
      </c>
      <c r="N25" s="125">
        <f>+'December 2022'!N25+'December 2022'!P25</f>
        <v>0</v>
      </c>
      <c r="O25" s="2"/>
      <c r="P25" s="141"/>
      <c r="R25" s="137"/>
    </row>
    <row r="26" spans="1:18" s="3" customFormat="1" ht="14.5" customHeight="1" x14ac:dyDescent="0.35">
      <c r="A26" s="4"/>
      <c r="B26" s="65"/>
      <c r="G26" s="72"/>
      <c r="H26" s="72"/>
      <c r="I26" s="7"/>
      <c r="J26" s="136">
        <f>SUM(J20:J25)</f>
        <v>224228</v>
      </c>
      <c r="K26" s="144">
        <f>SUM(K20:K25)</f>
        <v>215668</v>
      </c>
      <c r="L26" s="215"/>
      <c r="M26" s="149">
        <f>SUM(M20:M25)</f>
        <v>1228304</v>
      </c>
      <c r="N26" s="152">
        <f>SUM(N20:N25)</f>
        <v>1376480</v>
      </c>
      <c r="P26" s="135">
        <f>SUM(P20:P25)</f>
        <v>214668</v>
      </c>
      <c r="R26" s="138">
        <f>SUM(R20:R25)</f>
        <v>1709412</v>
      </c>
    </row>
    <row r="27" spans="1:18" ht="14.5" customHeight="1" x14ac:dyDescent="0.35">
      <c r="B27" s="66" t="s">
        <v>28</v>
      </c>
      <c r="C27" s="67"/>
      <c r="D27" s="67"/>
      <c r="E27" s="67"/>
      <c r="F27" s="67"/>
      <c r="G27" s="69"/>
      <c r="H27" s="45"/>
      <c r="I27" s="7"/>
      <c r="J27" s="147"/>
      <c r="K27" s="145"/>
      <c r="L27" s="215"/>
      <c r="M27" s="148"/>
      <c r="N27" s="145"/>
      <c r="O27" s="2"/>
      <c r="P27" s="139"/>
      <c r="R27" s="139"/>
    </row>
    <row r="28" spans="1:18" ht="14.5" customHeight="1" x14ac:dyDescent="0.35">
      <c r="B28" s="181" t="s">
        <v>29</v>
      </c>
      <c r="C28" s="182"/>
      <c r="D28" s="182"/>
      <c r="E28" s="182"/>
      <c r="F28" s="182"/>
      <c r="G28" s="183"/>
      <c r="H28" s="45"/>
      <c r="I28" s="7"/>
      <c r="J28" s="126">
        <v>9421</v>
      </c>
      <c r="K28" s="125">
        <f>+'December 2022'!P28</f>
        <v>8000</v>
      </c>
      <c r="L28" s="215"/>
      <c r="M28" s="128">
        <f>+'December 2022'!M28+'March 2023'!J28</f>
        <v>173210</v>
      </c>
      <c r="N28" s="125">
        <f>+'December 2022'!N28+'December 2022'!P28</f>
        <v>258500</v>
      </c>
      <c r="O28" s="2"/>
      <c r="P28" s="81">
        <v>1000</v>
      </c>
      <c r="R28" s="83">
        <v>260500</v>
      </c>
    </row>
    <row r="29" spans="1:18" ht="14.5" customHeight="1" x14ac:dyDescent="0.35">
      <c r="B29" s="181" t="s">
        <v>30</v>
      </c>
      <c r="C29" s="182"/>
      <c r="D29" s="182"/>
      <c r="E29" s="182"/>
      <c r="F29" s="182"/>
      <c r="G29" s="183"/>
      <c r="H29" s="45"/>
      <c r="I29" s="7"/>
      <c r="J29" s="126">
        <v>4928</v>
      </c>
      <c r="K29" s="125">
        <f>+'December 2022'!P29</f>
        <v>4500</v>
      </c>
      <c r="L29" s="215"/>
      <c r="M29" s="128">
        <f>+'December 2022'!M29+'March 2023'!J29</f>
        <v>37007</v>
      </c>
      <c r="N29" s="125">
        <f>+'December 2022'!N29+'December 2022'!P29</f>
        <v>28500</v>
      </c>
      <c r="O29" s="2"/>
      <c r="P29" s="81">
        <v>4500</v>
      </c>
      <c r="R29" s="83">
        <v>35500</v>
      </c>
    </row>
    <row r="30" spans="1:18" ht="14.5" customHeight="1" x14ac:dyDescent="0.35">
      <c r="B30" s="181" t="s">
        <v>31</v>
      </c>
      <c r="C30" s="182"/>
      <c r="D30" s="182"/>
      <c r="E30" s="182"/>
      <c r="F30" s="182"/>
      <c r="G30" s="183"/>
      <c r="H30" s="45"/>
      <c r="I30" s="7"/>
      <c r="J30" s="126">
        <v>0</v>
      </c>
      <c r="K30" s="127"/>
      <c r="L30" s="215"/>
      <c r="M30" s="128">
        <f>+'December 2022'!M30+'March 2023'!J30</f>
        <v>0</v>
      </c>
      <c r="N30" s="125">
        <f>+'December 2022'!N30+'December 2022'!P30</f>
        <v>0</v>
      </c>
      <c r="O30" s="2"/>
      <c r="P30" s="81"/>
      <c r="R30" s="83"/>
    </row>
    <row r="31" spans="1:18" ht="14.5" customHeight="1" x14ac:dyDescent="0.35">
      <c r="B31" s="181" t="s">
        <v>32</v>
      </c>
      <c r="C31" s="182"/>
      <c r="D31" s="182"/>
      <c r="E31" s="182"/>
      <c r="F31" s="182"/>
      <c r="G31" s="183"/>
      <c r="H31" s="45"/>
      <c r="I31" s="7"/>
      <c r="J31" s="146"/>
      <c r="K31" s="143"/>
      <c r="L31" s="215"/>
      <c r="M31" s="128">
        <f>+'December 2022'!M31+'March 2023'!J31</f>
        <v>0</v>
      </c>
      <c r="N31" s="125">
        <f>+'December 2022'!N31+'December 2022'!P31</f>
        <v>0</v>
      </c>
      <c r="O31" s="2"/>
      <c r="P31" s="141"/>
      <c r="R31" s="137"/>
    </row>
    <row r="32" spans="1:18" s="3" customFormat="1" ht="14.5" customHeight="1" x14ac:dyDescent="0.35">
      <c r="A32" s="4"/>
      <c r="B32" s="65"/>
      <c r="G32" s="72"/>
      <c r="H32" s="72"/>
      <c r="I32" s="7"/>
      <c r="J32" s="149">
        <f>SUM(J28:J31)</f>
        <v>14349</v>
      </c>
      <c r="K32" s="144">
        <f>SUM(K28:K31)</f>
        <v>12500</v>
      </c>
      <c r="L32" s="215"/>
      <c r="M32" s="149">
        <f>SUM(M28:M31)</f>
        <v>210217</v>
      </c>
      <c r="N32" s="151">
        <f>SUM(N28:N31)</f>
        <v>287000</v>
      </c>
      <c r="P32" s="135">
        <f>SUM(P28:P31)</f>
        <v>5500</v>
      </c>
      <c r="R32" s="140">
        <f>SUM(R28:R31)</f>
        <v>296000</v>
      </c>
    </row>
    <row r="33" spans="1:19" ht="14.5" customHeight="1" x14ac:dyDescent="0.35">
      <c r="B33" s="66" t="s">
        <v>33</v>
      </c>
      <c r="C33" s="67"/>
      <c r="D33" s="67"/>
      <c r="E33" s="67"/>
      <c r="F33" s="67"/>
      <c r="G33" s="123"/>
      <c r="H33" s="112"/>
      <c r="I33" s="7"/>
      <c r="J33" s="148"/>
      <c r="K33" s="145"/>
      <c r="L33" s="215"/>
      <c r="M33" s="15"/>
      <c r="N33" s="45"/>
      <c r="O33" s="2"/>
      <c r="P33" s="139"/>
      <c r="R33" s="7"/>
    </row>
    <row r="34" spans="1:19" ht="14.5" customHeight="1" x14ac:dyDescent="0.35">
      <c r="B34" s="181" t="s">
        <v>34</v>
      </c>
      <c r="C34" s="182"/>
      <c r="D34" s="182"/>
      <c r="E34" s="182"/>
      <c r="F34" s="182"/>
      <c r="G34" s="183"/>
      <c r="H34" s="45"/>
      <c r="I34" s="7"/>
      <c r="J34" s="126">
        <v>1438</v>
      </c>
      <c r="K34" s="127"/>
      <c r="L34" s="215"/>
      <c r="M34" s="128">
        <f>+'December 2022'!M34+'March 2023'!J34</f>
        <v>13041</v>
      </c>
      <c r="N34" s="125">
        <f>+'December 2022'!N34+'December 2022'!P34</f>
        <v>0</v>
      </c>
      <c r="O34" s="2"/>
      <c r="P34" s="81"/>
      <c r="R34" s="83"/>
    </row>
    <row r="35" spans="1:19" ht="14.5" customHeight="1" x14ac:dyDescent="0.35">
      <c r="B35" s="181" t="s">
        <v>35</v>
      </c>
      <c r="C35" s="182"/>
      <c r="D35" s="182"/>
      <c r="E35" s="182"/>
      <c r="F35" s="182"/>
      <c r="G35" s="183"/>
      <c r="H35" s="45"/>
      <c r="I35" s="7"/>
      <c r="J35" s="132">
        <v>9052</v>
      </c>
      <c r="K35" s="125">
        <f>+'December 2022'!P35</f>
        <v>7500</v>
      </c>
      <c r="L35" s="215"/>
      <c r="M35" s="128">
        <f>+'December 2022'!M35+'March 2023'!J35</f>
        <v>68169</v>
      </c>
      <c r="N35" s="125">
        <f>+'December 2022'!N35+'December 2022'!P35</f>
        <v>58000</v>
      </c>
      <c r="O35" s="2"/>
      <c r="P35" s="82">
        <v>7500</v>
      </c>
      <c r="R35" s="137">
        <v>74000</v>
      </c>
    </row>
    <row r="36" spans="1:19" s="3" customFormat="1" ht="14.5" customHeight="1" x14ac:dyDescent="0.35">
      <c r="B36" s="29"/>
      <c r="G36" s="72"/>
      <c r="H36" s="72"/>
      <c r="I36" s="7"/>
      <c r="J36" s="149">
        <f>SUM(J34:J35)</f>
        <v>10490</v>
      </c>
      <c r="K36" s="151">
        <f>SUM(K34:K35)</f>
        <v>7500</v>
      </c>
      <c r="L36" s="215"/>
      <c r="M36" s="149">
        <f>SUM(M34:M35)</f>
        <v>81210</v>
      </c>
      <c r="N36" s="152">
        <f>SUM(N34:N35)</f>
        <v>58000</v>
      </c>
      <c r="P36" s="140">
        <f>SUM(P34:P35)</f>
        <v>7500</v>
      </c>
      <c r="R36" s="140">
        <f>SUM(R34:R35)</f>
        <v>74000</v>
      </c>
    </row>
    <row r="37" spans="1:19" ht="15" customHeight="1" thickBot="1" x14ac:dyDescent="0.4">
      <c r="B37" s="73"/>
      <c r="C37" s="23"/>
      <c r="D37" s="23"/>
      <c r="E37" s="23"/>
      <c r="F37" s="23"/>
      <c r="G37" s="74"/>
      <c r="H37" s="74"/>
      <c r="I37" s="100"/>
      <c r="J37" s="150"/>
      <c r="K37" s="45"/>
      <c r="L37" s="215"/>
      <c r="M37" s="150"/>
      <c r="N37" s="153"/>
      <c r="O37" s="2"/>
      <c r="P37" s="142"/>
      <c r="R37" s="7"/>
    </row>
    <row r="38" spans="1:19" ht="14.5" customHeight="1" thickBot="1" x14ac:dyDescent="0.4">
      <c r="A38"/>
      <c r="B38" s="188" t="s">
        <v>36</v>
      </c>
      <c r="C38" s="189"/>
      <c r="D38" s="189"/>
      <c r="E38" s="189"/>
      <c r="F38" s="189"/>
      <c r="G38" s="189"/>
      <c r="H38" s="89"/>
      <c r="I38" s="89"/>
      <c r="J38" s="12">
        <f>J26+J32+J36</f>
        <v>249067</v>
      </c>
      <c r="K38" s="8">
        <f>K26+K32+K36</f>
        <v>235668</v>
      </c>
      <c r="L38" s="50"/>
      <c r="M38" s="24">
        <f>M26+M32+M36</f>
        <v>1519731</v>
      </c>
      <c r="N38" s="47">
        <f>N26+N32+N36</f>
        <v>1721480</v>
      </c>
      <c r="O38" s="3"/>
      <c r="P38" s="44">
        <f>P26+P32+P36</f>
        <v>227668</v>
      </c>
      <c r="R38" s="51">
        <f>R26+R32+R36</f>
        <v>2079412</v>
      </c>
      <c r="S38" s="176"/>
    </row>
    <row r="39" spans="1:19" ht="15" thickBot="1" x14ac:dyDescent="0.4">
      <c r="B39" s="35"/>
      <c r="C39" s="36"/>
      <c r="D39" s="36"/>
      <c r="E39" s="36"/>
      <c r="F39" s="36"/>
      <c r="G39" s="36"/>
      <c r="H39" s="36"/>
      <c r="I39" s="36"/>
      <c r="J39" s="17"/>
      <c r="K39" s="48"/>
      <c r="L39" s="36"/>
      <c r="M39" s="17"/>
      <c r="N39" s="48"/>
      <c r="O39" s="2"/>
      <c r="P39" s="7"/>
      <c r="R39" s="52"/>
    </row>
    <row r="40" spans="1:19"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9" ht="4.9000000000000004" customHeight="1" x14ac:dyDescent="0.35">
      <c r="B41" s="30"/>
      <c r="J41" s="15"/>
      <c r="K41" s="45"/>
      <c r="M41" s="15"/>
      <c r="N41" s="45"/>
      <c r="O41" s="2"/>
      <c r="P41" s="7"/>
      <c r="R41" s="7"/>
    </row>
    <row r="42" spans="1:19" ht="15.5" x14ac:dyDescent="0.35">
      <c r="B42" s="65" t="s">
        <v>39</v>
      </c>
      <c r="G42" s="131"/>
      <c r="H42" s="131"/>
      <c r="I42" s="34"/>
      <c r="J42" s="15"/>
      <c r="K42" s="45"/>
      <c r="M42" s="15"/>
      <c r="N42" s="45"/>
      <c r="O42" s="2"/>
      <c r="P42" s="7"/>
      <c r="R42" s="7"/>
    </row>
    <row r="43" spans="1:19" x14ac:dyDescent="0.35">
      <c r="B43" s="259"/>
      <c r="C43" s="260"/>
      <c r="D43" s="260"/>
      <c r="E43" s="260"/>
      <c r="F43" s="260"/>
      <c r="G43" s="260"/>
      <c r="H43" s="130"/>
      <c r="I43" s="91"/>
      <c r="J43" s="129"/>
      <c r="K43" s="127"/>
      <c r="M43" s="129"/>
      <c r="N43" s="127"/>
      <c r="O43" s="2"/>
      <c r="P43" s="81"/>
      <c r="R43" s="83"/>
    </row>
    <row r="44" spans="1:19" x14ac:dyDescent="0.35">
      <c r="B44" s="259"/>
      <c r="C44" s="260"/>
      <c r="D44" s="260"/>
      <c r="E44" s="260"/>
      <c r="F44" s="260"/>
      <c r="G44" s="260"/>
      <c r="H44" s="130"/>
      <c r="I44" s="91"/>
      <c r="J44" s="129"/>
      <c r="K44" s="127"/>
      <c r="M44" s="129"/>
      <c r="N44" s="127"/>
      <c r="O44" s="2"/>
      <c r="P44" s="81"/>
      <c r="R44" s="83"/>
    </row>
    <row r="45" spans="1:19" x14ac:dyDescent="0.35">
      <c r="B45" s="259"/>
      <c r="C45" s="260"/>
      <c r="D45" s="260"/>
      <c r="E45" s="260"/>
      <c r="F45" s="260"/>
      <c r="G45" s="260"/>
      <c r="H45" s="130"/>
      <c r="I45" s="91"/>
      <c r="J45" s="129"/>
      <c r="K45" s="127"/>
      <c r="M45" s="129"/>
      <c r="N45" s="127"/>
      <c r="O45" s="2"/>
      <c r="P45" s="81"/>
      <c r="R45" s="83"/>
    </row>
    <row r="46" spans="1:19" ht="8.5" customHeight="1" thickBot="1" x14ac:dyDescent="0.4">
      <c r="B46" s="30"/>
      <c r="J46" s="15"/>
      <c r="K46" s="45"/>
      <c r="M46" s="15"/>
      <c r="N46" s="45"/>
      <c r="O46" s="2"/>
      <c r="P46" s="7"/>
      <c r="R46" s="7"/>
    </row>
    <row r="47" spans="1:19"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9"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249067</v>
      </c>
      <c r="K49" s="10">
        <f>K47+K38</f>
        <v>235668</v>
      </c>
      <c r="L49" s="42"/>
      <c r="M49" s="26">
        <f>M47+M38</f>
        <v>1519731</v>
      </c>
      <c r="N49" s="49">
        <f>N47+N38</f>
        <v>1721480</v>
      </c>
      <c r="O49" s="42"/>
      <c r="P49" s="76">
        <f>P47+P38</f>
        <v>227668</v>
      </c>
      <c r="Q49" s="23"/>
      <c r="R49" s="77">
        <f>R47+R38</f>
        <v>2079412</v>
      </c>
    </row>
    <row r="50" spans="1:18" ht="24" customHeight="1" x14ac:dyDescent="0.35">
      <c r="N50" s="176">
        <f>+N49-M49</f>
        <v>201749</v>
      </c>
      <c r="O50" s="2"/>
    </row>
    <row r="51" spans="1:18" ht="22.5" customHeight="1" x14ac:dyDescent="0.35">
      <c r="O51" s="2"/>
    </row>
    <row r="52" spans="1:18" x14ac:dyDescent="0.35">
      <c r="O52" s="2"/>
    </row>
    <row r="53" spans="1:18" x14ac:dyDescent="0.35">
      <c r="N53" s="176"/>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mergeCells count="43">
    <mergeCell ref="B43:G43"/>
    <mergeCell ref="B44:G44"/>
    <mergeCell ref="B45:G45"/>
    <mergeCell ref="B47:G47"/>
    <mergeCell ref="B49:G49"/>
    <mergeCell ref="B40:G40"/>
    <mergeCell ref="B17:I17"/>
    <mergeCell ref="L18:L37"/>
    <mergeCell ref="B20:G20"/>
    <mergeCell ref="B21:G21"/>
    <mergeCell ref="B22:G22"/>
    <mergeCell ref="B23:G23"/>
    <mergeCell ref="B24:G24"/>
    <mergeCell ref="B25:G25"/>
    <mergeCell ref="B28:G28"/>
    <mergeCell ref="B29:G29"/>
    <mergeCell ref="B30:G30"/>
    <mergeCell ref="B31:G31"/>
    <mergeCell ref="B34:G34"/>
    <mergeCell ref="B35:G35"/>
    <mergeCell ref="B38:G38"/>
    <mergeCell ref="B15:E15"/>
    <mergeCell ref="F15:G15"/>
    <mergeCell ref="H15:J16"/>
    <mergeCell ref="K15:R16"/>
    <mergeCell ref="B16:E16"/>
    <mergeCell ref="F16:G16"/>
    <mergeCell ref="B13:G14"/>
    <mergeCell ref="B3:G3"/>
    <mergeCell ref="K3:R3"/>
    <mergeCell ref="B4:E4"/>
    <mergeCell ref="F4:H4"/>
    <mergeCell ref="K4:R4"/>
    <mergeCell ref="B5:E5"/>
    <mergeCell ref="F5:H5"/>
    <mergeCell ref="K5:R14"/>
    <mergeCell ref="B6:E6"/>
    <mergeCell ref="F6:H6"/>
    <mergeCell ref="B7:E7"/>
    <mergeCell ref="F7:H7"/>
    <mergeCell ref="F9:H9"/>
    <mergeCell ref="F10:H10"/>
    <mergeCell ref="F12:G12"/>
  </mergeCells>
  <dataValidations count="4">
    <dataValidation type="list" allowBlank="1" showInputMessage="1" showErrorMessage="1" sqref="F12:G12" xr:uid="{00000000-0002-0000-0300-000000000000}">
      <formula1>"Please select, January, February, March, April, May, June, July, August, September, October, November, December"</formula1>
    </dataValidation>
    <dataValidation type="list" allowBlank="1" showInputMessage="1" showErrorMessage="1" sqref="F11:I11" xr:uid="{00000000-0002-0000-0300-000001000000}">
      <formula1>#REF!</formula1>
    </dataValidation>
    <dataValidation type="list" allowBlank="1" showInputMessage="1" showErrorMessage="1" sqref="H12" xr:uid="{00000000-0002-0000-0300-000002000000}">
      <formula1>"Please select, 2021, 2022, 2023, 2024, 2025"</formula1>
    </dataValidation>
    <dataValidation type="list" allowBlank="1" showInputMessage="1" showErrorMessage="1" sqref="H12" xr:uid="{00000000-0002-0000-0300-000003000000}">
      <formula1>"2022, 2023, 2024, 2025"</formula1>
    </dataValidation>
  </dataValidation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417B0-5D96-490C-86DD-CCBE3F170F84}">
  <dimension ref="A1:R1328"/>
  <sheetViews>
    <sheetView topLeftCell="A4" workbookViewId="0">
      <selection activeCell="J28" sqref="J28"/>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6384" width="9.1796875" style="2"/>
  </cols>
  <sheetData>
    <row r="1" spans="1:18" ht="70.900000000000006" customHeight="1" x14ac:dyDescent="0.35">
      <c r="A1" s="5"/>
      <c r="B1" s="5"/>
      <c r="C1" s="5"/>
      <c r="D1" s="5"/>
      <c r="E1" s="5"/>
      <c r="F1" s="5"/>
      <c r="G1" s="5"/>
      <c r="H1" s="5"/>
      <c r="I1" s="5"/>
      <c r="J1" s="5"/>
      <c r="K1" s="5"/>
      <c r="L1" s="5"/>
      <c r="M1" s="5"/>
      <c r="N1" s="5"/>
      <c r="O1" s="5"/>
      <c r="P1" s="5"/>
      <c r="Q1" s="5"/>
      <c r="R1" s="5"/>
    </row>
    <row r="2" spans="1:18" ht="19"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93"/>
      <c r="L5" s="294"/>
      <c r="M5" s="294"/>
      <c r="N5" s="294"/>
      <c r="O5" s="294"/>
      <c r="P5" s="294"/>
      <c r="Q5" s="294"/>
      <c r="R5" s="295"/>
    </row>
    <row r="6" spans="1:18" ht="16.5" customHeight="1" x14ac:dyDescent="0.35">
      <c r="B6" s="281" t="s">
        <v>5</v>
      </c>
      <c r="C6" s="282"/>
      <c r="D6" s="282"/>
      <c r="E6" s="283"/>
      <c r="F6" s="232" t="s">
        <v>45</v>
      </c>
      <c r="G6" s="233"/>
      <c r="H6" s="234"/>
      <c r="I6" s="96"/>
      <c r="J6" s="37"/>
      <c r="K6" s="296"/>
      <c r="L6" s="297"/>
      <c r="M6" s="297"/>
      <c r="N6" s="297"/>
      <c r="O6" s="297"/>
      <c r="P6" s="297"/>
      <c r="Q6" s="297"/>
      <c r="R6" s="298"/>
    </row>
    <row r="7" spans="1:18" ht="16.5" customHeight="1" thickBot="1" x14ac:dyDescent="0.4">
      <c r="B7" s="284" t="s">
        <v>6</v>
      </c>
      <c r="C7" s="285"/>
      <c r="D7" s="285"/>
      <c r="E7" s="286"/>
      <c r="F7" s="287">
        <v>44936</v>
      </c>
      <c r="G7" s="288"/>
      <c r="H7" s="289"/>
      <c r="I7" s="96"/>
      <c r="J7" s="37"/>
      <c r="K7" s="296"/>
      <c r="L7" s="297"/>
      <c r="M7" s="297"/>
      <c r="N7" s="297"/>
      <c r="O7" s="297"/>
      <c r="P7" s="297"/>
      <c r="Q7" s="297"/>
      <c r="R7" s="298"/>
    </row>
    <row r="8" spans="1:18" ht="15" thickBot="1" x14ac:dyDescent="0.4">
      <c r="B8" s="31"/>
      <c r="C8" s="32"/>
      <c r="D8" s="32"/>
      <c r="E8" s="32"/>
      <c r="F8" s="32"/>
      <c r="G8" s="38"/>
      <c r="H8" s="32"/>
      <c r="I8" s="33"/>
      <c r="J8" s="37"/>
      <c r="K8" s="296"/>
      <c r="L8" s="297"/>
      <c r="M8" s="297"/>
      <c r="N8" s="297"/>
      <c r="O8" s="297"/>
      <c r="P8" s="297"/>
      <c r="Q8" s="297"/>
      <c r="R8" s="298"/>
    </row>
    <row r="9" spans="1:18" ht="15.5" x14ac:dyDescent="0.35">
      <c r="B9" s="120" t="s">
        <v>7</v>
      </c>
      <c r="C9" s="121"/>
      <c r="D9" s="121"/>
      <c r="E9" s="122"/>
      <c r="F9" s="290">
        <v>1550000</v>
      </c>
      <c r="G9" s="291"/>
      <c r="H9" s="292"/>
      <c r="I9" s="97"/>
      <c r="J9" s="37"/>
      <c r="K9" s="296"/>
      <c r="L9" s="297"/>
      <c r="M9" s="297"/>
      <c r="N9" s="297"/>
      <c r="O9" s="297"/>
      <c r="P9" s="297"/>
      <c r="Q9" s="297"/>
      <c r="R9" s="298"/>
    </row>
    <row r="10" spans="1:18" ht="16" thickBot="1" x14ac:dyDescent="0.4">
      <c r="B10" s="115" t="s">
        <v>8</v>
      </c>
      <c r="C10" s="23"/>
      <c r="D10" s="23"/>
      <c r="E10" s="23"/>
      <c r="F10" s="250">
        <v>250000</v>
      </c>
      <c r="G10" s="251"/>
      <c r="H10" s="252"/>
      <c r="I10" s="97"/>
      <c r="J10" s="37"/>
      <c r="K10" s="296"/>
      <c r="L10" s="297"/>
      <c r="M10" s="297"/>
      <c r="N10" s="297"/>
      <c r="O10" s="297"/>
      <c r="P10" s="297"/>
      <c r="Q10" s="297"/>
      <c r="R10" s="298"/>
    </row>
    <row r="11" spans="1:18" ht="16" thickBot="1" x14ac:dyDescent="0.4">
      <c r="B11" s="40"/>
      <c r="C11" s="38"/>
      <c r="D11" s="38"/>
      <c r="E11" s="38"/>
      <c r="F11" s="41"/>
      <c r="G11" s="41"/>
      <c r="H11" s="109"/>
      <c r="I11" s="97"/>
      <c r="J11" s="37"/>
      <c r="K11" s="296"/>
      <c r="L11" s="297"/>
      <c r="M11" s="297"/>
      <c r="N11" s="297"/>
      <c r="O11" s="297"/>
      <c r="P11" s="297"/>
      <c r="Q11" s="297"/>
      <c r="R11" s="298"/>
    </row>
    <row r="12" spans="1:18" ht="16" thickBot="1" x14ac:dyDescent="0.4">
      <c r="B12" s="94" t="s">
        <v>9</v>
      </c>
      <c r="C12" s="18"/>
      <c r="D12" s="18"/>
      <c r="E12" s="19"/>
      <c r="F12" s="253" t="s">
        <v>51</v>
      </c>
      <c r="G12" s="254"/>
      <c r="H12" s="114">
        <v>2022</v>
      </c>
      <c r="I12" s="97"/>
      <c r="J12" s="37"/>
      <c r="K12" s="296"/>
      <c r="L12" s="297"/>
      <c r="M12" s="297"/>
      <c r="N12" s="297"/>
      <c r="O12" s="297"/>
      <c r="P12" s="297"/>
      <c r="Q12" s="297"/>
      <c r="R12" s="298"/>
    </row>
    <row r="13" spans="1:18" ht="16.5" customHeight="1" x14ac:dyDescent="0.35">
      <c r="B13" s="255"/>
      <c r="C13" s="256"/>
      <c r="D13" s="256"/>
      <c r="E13" s="256"/>
      <c r="F13" s="256"/>
      <c r="G13" s="256"/>
      <c r="H13" s="110"/>
      <c r="I13" s="97"/>
      <c r="J13" s="37"/>
      <c r="K13" s="296"/>
      <c r="L13" s="297"/>
      <c r="M13" s="297"/>
      <c r="N13" s="297"/>
      <c r="O13" s="297"/>
      <c r="P13" s="297"/>
      <c r="Q13" s="297"/>
      <c r="R13" s="298"/>
    </row>
    <row r="14" spans="1:18" ht="18" customHeight="1" thickBot="1" x14ac:dyDescent="0.4">
      <c r="B14" s="257"/>
      <c r="C14" s="258"/>
      <c r="D14" s="258"/>
      <c r="E14" s="258"/>
      <c r="F14" s="258"/>
      <c r="G14" s="258"/>
      <c r="H14" s="93"/>
      <c r="I14" s="92"/>
      <c r="J14" s="98"/>
      <c r="K14" s="299"/>
      <c r="L14" s="300"/>
      <c r="M14" s="300"/>
      <c r="N14" s="300"/>
      <c r="O14" s="300"/>
      <c r="P14" s="300"/>
      <c r="Q14" s="300"/>
      <c r="R14" s="301"/>
    </row>
    <row r="15" spans="1:18" ht="22.5" customHeight="1" x14ac:dyDescent="0.35">
      <c r="B15" s="261" t="s">
        <v>11</v>
      </c>
      <c r="C15" s="262"/>
      <c r="D15" s="262"/>
      <c r="E15" s="263"/>
      <c r="F15" s="264">
        <f>F9-M49</f>
        <v>279336</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0.1802167741935484</v>
      </c>
      <c r="G16" s="267"/>
      <c r="H16" s="202"/>
      <c r="I16" s="203"/>
      <c r="J16" s="204"/>
      <c r="K16" s="207"/>
      <c r="L16" s="207"/>
      <c r="M16" s="207"/>
      <c r="N16" s="207"/>
      <c r="O16" s="207"/>
      <c r="P16" s="207"/>
      <c r="Q16" s="207"/>
      <c r="R16" s="208"/>
    </row>
    <row r="17" spans="1:18"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8" ht="8.5" customHeight="1" x14ac:dyDescent="0.35">
      <c r="B18" s="70"/>
      <c r="C18" s="22"/>
      <c r="D18" s="22"/>
      <c r="E18" s="22"/>
      <c r="F18" s="22"/>
      <c r="G18" s="71"/>
      <c r="H18" s="71"/>
      <c r="I18" s="99"/>
      <c r="J18" s="107"/>
      <c r="K18" s="71"/>
      <c r="L18" s="215"/>
      <c r="M18" s="105"/>
      <c r="N18" s="71"/>
      <c r="O18" s="2"/>
      <c r="P18" s="7"/>
      <c r="R18" s="28"/>
    </row>
    <row r="19" spans="1:18" ht="14.5" customHeight="1" x14ac:dyDescent="0.35">
      <c r="B19" s="66" t="s">
        <v>21</v>
      </c>
      <c r="C19" s="67"/>
      <c r="D19" s="67"/>
      <c r="E19" s="67"/>
      <c r="F19" s="67"/>
      <c r="G19" s="123"/>
      <c r="H19" s="112"/>
      <c r="I19" s="7"/>
      <c r="J19" s="108"/>
      <c r="K19" s="103"/>
      <c r="L19" s="215"/>
      <c r="M19" s="106"/>
      <c r="N19" s="103"/>
      <c r="O19" s="2"/>
      <c r="P19" s="7"/>
      <c r="R19" s="7"/>
    </row>
    <row r="20" spans="1:18" ht="14.5" customHeight="1" x14ac:dyDescent="0.35">
      <c r="B20" s="216" t="s">
        <v>22</v>
      </c>
      <c r="C20" s="217"/>
      <c r="D20" s="217"/>
      <c r="E20" s="217"/>
      <c r="F20" s="217"/>
      <c r="G20" s="218"/>
      <c r="H20" s="45"/>
      <c r="I20" s="7"/>
      <c r="J20" s="124">
        <v>25262</v>
      </c>
      <c r="K20" s="125">
        <f>+'September 2022'!P20</f>
        <v>29147</v>
      </c>
      <c r="L20" s="215"/>
      <c r="M20" s="128">
        <f>+'September 2022'!M20+'December 2022'!J20</f>
        <v>165011</v>
      </c>
      <c r="N20" s="125">
        <f>+'September 2022'!N20+'September 2022'!P20</f>
        <v>175753</v>
      </c>
      <c r="O20" s="2"/>
      <c r="P20" s="81">
        <v>29147</v>
      </c>
      <c r="R20" s="83">
        <f>248460+2400</f>
        <v>250860</v>
      </c>
    </row>
    <row r="21" spans="1:18" ht="14.5" customHeight="1" x14ac:dyDescent="0.35">
      <c r="B21" s="216" t="s">
        <v>23</v>
      </c>
      <c r="C21" s="217"/>
      <c r="D21" s="217"/>
      <c r="E21" s="217"/>
      <c r="F21" s="217"/>
      <c r="G21" s="218"/>
      <c r="H21" s="45"/>
      <c r="I21" s="7"/>
      <c r="J21" s="126">
        <v>112269</v>
      </c>
      <c r="K21" s="125">
        <f>+'September 2022'!P21</f>
        <v>185521</v>
      </c>
      <c r="L21" s="215"/>
      <c r="M21" s="128">
        <f>+'September 2022'!M21+'December 2022'!J21</f>
        <v>789101</v>
      </c>
      <c r="N21" s="125">
        <f>+'September 2022'!N21+'September 2022'!P21</f>
        <v>940059</v>
      </c>
      <c r="O21" s="2"/>
      <c r="P21" s="81">
        <v>185521</v>
      </c>
      <c r="R21" s="83">
        <f>1403952+13600</f>
        <v>1417552</v>
      </c>
    </row>
    <row r="22" spans="1:18" ht="14.5" customHeight="1" x14ac:dyDescent="0.35">
      <c r="B22" s="216" t="s">
        <v>24</v>
      </c>
      <c r="C22" s="217"/>
      <c r="D22" s="217"/>
      <c r="E22" s="217"/>
      <c r="F22" s="217"/>
      <c r="G22" s="218"/>
      <c r="H22" s="45"/>
      <c r="I22" s="7"/>
      <c r="J22" s="126">
        <v>0</v>
      </c>
      <c r="K22" s="125"/>
      <c r="L22" s="215"/>
      <c r="M22" s="129"/>
      <c r="N22" s="127"/>
      <c r="O22" s="2"/>
      <c r="P22" s="81"/>
      <c r="R22" s="83"/>
    </row>
    <row r="23" spans="1:18" ht="14.5" customHeight="1" x14ac:dyDescent="0.35">
      <c r="B23" s="216" t="s">
        <v>25</v>
      </c>
      <c r="C23" s="217"/>
      <c r="D23" s="217"/>
      <c r="E23" s="217"/>
      <c r="F23" s="217"/>
      <c r="G23" s="218"/>
      <c r="H23" s="45"/>
      <c r="I23" s="7"/>
      <c r="J23" s="126">
        <v>0</v>
      </c>
      <c r="K23" s="125"/>
      <c r="L23" s="215"/>
      <c r="M23" s="129"/>
      <c r="N23" s="127"/>
      <c r="O23" s="2"/>
      <c r="P23" s="81"/>
      <c r="R23" s="83"/>
    </row>
    <row r="24" spans="1:18" ht="14.5" customHeight="1" x14ac:dyDescent="0.35">
      <c r="B24" s="216" t="s">
        <v>26</v>
      </c>
      <c r="C24" s="217"/>
      <c r="D24" s="217"/>
      <c r="E24" s="217"/>
      <c r="F24" s="217"/>
      <c r="G24" s="218"/>
      <c r="H24" s="45"/>
      <c r="I24" s="7"/>
      <c r="J24" s="126">
        <v>1509</v>
      </c>
      <c r="K24" s="125">
        <f>+'September 2022'!P24</f>
        <v>5000</v>
      </c>
      <c r="L24" s="215"/>
      <c r="M24" s="128">
        <f>+'September 2022'!M24+'December 2022'!J24</f>
        <v>39355</v>
      </c>
      <c r="N24" s="125">
        <f>+'September 2022'!N24+'September 2022'!P24</f>
        <v>45000</v>
      </c>
      <c r="O24" s="2"/>
      <c r="P24" s="81">
        <v>1000</v>
      </c>
      <c r="R24" s="83">
        <v>41000</v>
      </c>
    </row>
    <row r="25" spans="1:18" ht="14.5" customHeight="1" x14ac:dyDescent="0.35">
      <c r="B25" s="216" t="s">
        <v>27</v>
      </c>
      <c r="C25" s="217"/>
      <c r="D25" s="217"/>
      <c r="E25" s="217"/>
      <c r="F25" s="217"/>
      <c r="G25" s="218"/>
      <c r="H25" s="45"/>
      <c r="I25" s="7"/>
      <c r="J25" s="146">
        <f>5350+2293</f>
        <v>7643</v>
      </c>
      <c r="K25" s="143"/>
      <c r="L25" s="215"/>
      <c r="M25" s="128">
        <f>+'September 2022'!M25+'December 2022'!J25</f>
        <v>10609</v>
      </c>
      <c r="N25" s="133"/>
      <c r="O25" s="2"/>
      <c r="P25" s="141"/>
      <c r="R25" s="137"/>
    </row>
    <row r="26" spans="1:18" s="3" customFormat="1" ht="14.5" customHeight="1" x14ac:dyDescent="0.35">
      <c r="A26" s="4"/>
      <c r="B26" s="65"/>
      <c r="G26" s="72"/>
      <c r="H26" s="72"/>
      <c r="I26" s="7"/>
      <c r="J26" s="136">
        <f>SUM(J20:J25)</f>
        <v>146683</v>
      </c>
      <c r="K26" s="144">
        <f>SUM(K20:K25)</f>
        <v>219668</v>
      </c>
      <c r="L26" s="215"/>
      <c r="M26" s="149">
        <f>SUM(M20:M25)</f>
        <v>1004076</v>
      </c>
      <c r="N26" s="152">
        <f>SUM(N20:N25)</f>
        <v>1160812</v>
      </c>
      <c r="P26" s="135">
        <f>SUM(P20:P25)</f>
        <v>215668</v>
      </c>
      <c r="R26" s="138">
        <f>SUM(R20:R25)</f>
        <v>1709412</v>
      </c>
    </row>
    <row r="27" spans="1:18" ht="14.5" customHeight="1" x14ac:dyDescent="0.35">
      <c r="B27" s="66" t="s">
        <v>28</v>
      </c>
      <c r="C27" s="67"/>
      <c r="D27" s="67"/>
      <c r="E27" s="67"/>
      <c r="F27" s="67"/>
      <c r="G27" s="69"/>
      <c r="H27" s="45"/>
      <c r="I27" s="7"/>
      <c r="J27" s="147"/>
      <c r="K27" s="145"/>
      <c r="L27" s="215"/>
      <c r="M27" s="148"/>
      <c r="N27" s="145"/>
      <c r="O27" s="2"/>
      <c r="P27" s="139"/>
      <c r="R27" s="139"/>
    </row>
    <row r="28" spans="1:18" ht="14.5" customHeight="1" x14ac:dyDescent="0.35">
      <c r="B28" s="181" t="s">
        <v>29</v>
      </c>
      <c r="C28" s="182"/>
      <c r="D28" s="182"/>
      <c r="E28" s="182"/>
      <c r="F28" s="182"/>
      <c r="G28" s="183"/>
      <c r="H28" s="45"/>
      <c r="I28" s="7"/>
      <c r="J28" s="126">
        <v>22726</v>
      </c>
      <c r="K28" s="125">
        <f>+'September 2022'!P28</f>
        <v>8000</v>
      </c>
      <c r="L28" s="215"/>
      <c r="M28" s="128">
        <f>+'September 2022'!M28+'December 2022'!J28</f>
        <v>163789</v>
      </c>
      <c r="N28" s="125">
        <f>+'September 2022'!N28+'September 2022'!P28</f>
        <v>250500</v>
      </c>
      <c r="O28" s="2"/>
      <c r="P28" s="81">
        <v>8000</v>
      </c>
      <c r="R28" s="83">
        <v>260500</v>
      </c>
    </row>
    <row r="29" spans="1:18" ht="14.5" customHeight="1" x14ac:dyDescent="0.35">
      <c r="B29" s="181" t="s">
        <v>30</v>
      </c>
      <c r="C29" s="182"/>
      <c r="D29" s="182"/>
      <c r="E29" s="182"/>
      <c r="F29" s="182"/>
      <c r="G29" s="183"/>
      <c r="H29" s="45"/>
      <c r="I29" s="7"/>
      <c r="J29" s="126">
        <v>5797</v>
      </c>
      <c r="K29" s="125">
        <f>+'September 2022'!P29</f>
        <v>4500</v>
      </c>
      <c r="L29" s="215"/>
      <c r="M29" s="128">
        <f>+'September 2022'!M29+'December 2022'!J29</f>
        <v>32079</v>
      </c>
      <c r="N29" s="125">
        <f>+'September 2022'!N29+'September 2022'!P29</f>
        <v>24000</v>
      </c>
      <c r="O29" s="2"/>
      <c r="P29" s="81">
        <v>4500</v>
      </c>
      <c r="R29" s="83">
        <v>35500</v>
      </c>
    </row>
    <row r="30" spans="1:18" ht="14.5" customHeight="1" x14ac:dyDescent="0.35">
      <c r="B30" s="181" t="s">
        <v>31</v>
      </c>
      <c r="C30" s="182"/>
      <c r="D30" s="182"/>
      <c r="E30" s="182"/>
      <c r="F30" s="182"/>
      <c r="G30" s="183"/>
      <c r="H30" s="45"/>
      <c r="I30" s="7"/>
      <c r="J30" s="126">
        <v>0</v>
      </c>
      <c r="K30" s="127"/>
      <c r="L30" s="215"/>
      <c r="M30" s="129">
        <v>0</v>
      </c>
      <c r="N30" s="127"/>
      <c r="O30" s="2"/>
      <c r="P30" s="81"/>
      <c r="R30" s="83"/>
    </row>
    <row r="31" spans="1:18" ht="14.5" customHeight="1" x14ac:dyDescent="0.35">
      <c r="B31" s="181" t="s">
        <v>32</v>
      </c>
      <c r="C31" s="182"/>
      <c r="D31" s="182"/>
      <c r="E31" s="182"/>
      <c r="F31" s="182"/>
      <c r="G31" s="183"/>
      <c r="H31" s="45"/>
      <c r="I31" s="7"/>
      <c r="J31" s="146"/>
      <c r="K31" s="143"/>
      <c r="L31" s="215"/>
      <c r="M31" s="134">
        <v>0</v>
      </c>
      <c r="N31" s="133"/>
      <c r="O31" s="2"/>
      <c r="P31" s="141"/>
      <c r="R31" s="137"/>
    </row>
    <row r="32" spans="1:18" s="3" customFormat="1" ht="14.5" customHeight="1" x14ac:dyDescent="0.35">
      <c r="A32" s="4"/>
      <c r="B32" s="65"/>
      <c r="G32" s="72"/>
      <c r="H32" s="72"/>
      <c r="I32" s="7"/>
      <c r="J32" s="149">
        <f>SUM(J28:J31)</f>
        <v>28523</v>
      </c>
      <c r="K32" s="144">
        <f>SUM(K28:K31)</f>
        <v>12500</v>
      </c>
      <c r="L32" s="215"/>
      <c r="M32" s="149">
        <f>SUM(M28:M31)</f>
        <v>195868</v>
      </c>
      <c r="N32" s="151">
        <f>SUM(N28:N31)</f>
        <v>274500</v>
      </c>
      <c r="P32" s="135">
        <f>SUM(P28:P31)</f>
        <v>12500</v>
      </c>
      <c r="R32" s="140">
        <f>SUM(R28:R31)</f>
        <v>296000</v>
      </c>
    </row>
    <row r="33" spans="1:18" ht="14.5" customHeight="1" x14ac:dyDescent="0.35">
      <c r="B33" s="66" t="s">
        <v>33</v>
      </c>
      <c r="C33" s="67"/>
      <c r="D33" s="67"/>
      <c r="E33" s="67"/>
      <c r="F33" s="67"/>
      <c r="G33" s="123"/>
      <c r="H33" s="112"/>
      <c r="I33" s="7"/>
      <c r="J33" s="148"/>
      <c r="K33" s="145"/>
      <c r="L33" s="215"/>
      <c r="M33" s="15"/>
      <c r="N33" s="45"/>
      <c r="O33" s="2"/>
      <c r="P33" s="139"/>
      <c r="R33" s="7"/>
    </row>
    <row r="34" spans="1:18" ht="14.5" customHeight="1" x14ac:dyDescent="0.35">
      <c r="B34" s="181" t="s">
        <v>34</v>
      </c>
      <c r="C34" s="182"/>
      <c r="D34" s="182"/>
      <c r="E34" s="182"/>
      <c r="F34" s="182"/>
      <c r="G34" s="183"/>
      <c r="H34" s="45"/>
      <c r="I34" s="7"/>
      <c r="J34" s="126">
        <v>5591</v>
      </c>
      <c r="K34" s="127"/>
      <c r="L34" s="215"/>
      <c r="M34" s="128">
        <f>+'September 2022'!M34+'December 2022'!J34</f>
        <v>11603</v>
      </c>
      <c r="N34" s="127"/>
      <c r="O34" s="2"/>
      <c r="P34" s="81"/>
      <c r="R34" s="83"/>
    </row>
    <row r="35" spans="1:18" ht="14.5" customHeight="1" x14ac:dyDescent="0.35">
      <c r="B35" s="181" t="s">
        <v>35</v>
      </c>
      <c r="C35" s="182"/>
      <c r="D35" s="182"/>
      <c r="E35" s="182"/>
      <c r="F35" s="182"/>
      <c r="G35" s="183"/>
      <c r="H35" s="45"/>
      <c r="I35" s="7"/>
      <c r="J35" s="132">
        <f>12468-2293</f>
        <v>10175</v>
      </c>
      <c r="K35" s="125">
        <f>+'September 2022'!P35</f>
        <v>7500</v>
      </c>
      <c r="L35" s="215"/>
      <c r="M35" s="128">
        <f>+'September 2022'!M35+'December 2022'!J35</f>
        <v>59117</v>
      </c>
      <c r="N35" s="125">
        <f>+'September 2022'!N35+'September 2022'!P35</f>
        <v>50500</v>
      </c>
      <c r="O35" s="2"/>
      <c r="P35" s="82">
        <v>7500</v>
      </c>
      <c r="R35" s="137">
        <v>74000</v>
      </c>
    </row>
    <row r="36" spans="1:18" s="3" customFormat="1" ht="14.5" customHeight="1" x14ac:dyDescent="0.35">
      <c r="B36" s="29"/>
      <c r="G36" s="72"/>
      <c r="H36" s="72"/>
      <c r="I36" s="7"/>
      <c r="J36" s="149">
        <f>SUM(J34:J35)</f>
        <v>15766</v>
      </c>
      <c r="K36" s="151">
        <f>SUM(K34:K35)</f>
        <v>7500</v>
      </c>
      <c r="L36" s="215"/>
      <c r="M36" s="149">
        <f>SUM(M34:M35)</f>
        <v>70720</v>
      </c>
      <c r="N36" s="152">
        <f>SUM(N34:N35)</f>
        <v>50500</v>
      </c>
      <c r="P36" s="140">
        <f>SUM(P34:P35)</f>
        <v>7500</v>
      </c>
      <c r="R36" s="140">
        <f>SUM(R34:R35)</f>
        <v>74000</v>
      </c>
    </row>
    <row r="37" spans="1:18" ht="15" customHeight="1" thickBot="1" x14ac:dyDescent="0.4">
      <c r="B37" s="73"/>
      <c r="C37" s="23"/>
      <c r="D37" s="23"/>
      <c r="E37" s="23"/>
      <c r="F37" s="23"/>
      <c r="G37" s="74"/>
      <c r="H37" s="74"/>
      <c r="I37" s="100"/>
      <c r="J37" s="150"/>
      <c r="K37" s="45"/>
      <c r="L37" s="215"/>
      <c r="M37" s="150"/>
      <c r="N37" s="153"/>
      <c r="O37" s="2"/>
      <c r="P37" s="142"/>
      <c r="R37" s="7"/>
    </row>
    <row r="38" spans="1:18" ht="14.5" customHeight="1" thickBot="1" x14ac:dyDescent="0.4">
      <c r="A38"/>
      <c r="B38" s="188" t="s">
        <v>36</v>
      </c>
      <c r="C38" s="189"/>
      <c r="D38" s="189"/>
      <c r="E38" s="189"/>
      <c r="F38" s="189"/>
      <c r="G38" s="189"/>
      <c r="H38" s="89"/>
      <c r="I38" s="89"/>
      <c r="J38" s="12">
        <f>J26+J32+J36</f>
        <v>190972</v>
      </c>
      <c r="K38" s="8">
        <f>K26+K32+K36</f>
        <v>239668</v>
      </c>
      <c r="L38" s="50"/>
      <c r="M38" s="24">
        <f>M26+M32+M36</f>
        <v>1270664</v>
      </c>
      <c r="N38" s="47">
        <f>N26+N32+N36</f>
        <v>1485812</v>
      </c>
      <c r="O38" s="3"/>
      <c r="P38" s="44">
        <f>P26+P32+P36</f>
        <v>235668</v>
      </c>
      <c r="R38" s="51">
        <f>R26+R32+R36</f>
        <v>2079412</v>
      </c>
    </row>
    <row r="39" spans="1:18" ht="15" thickBot="1" x14ac:dyDescent="0.4">
      <c r="B39" s="35"/>
      <c r="C39" s="36"/>
      <c r="D39" s="36"/>
      <c r="E39" s="36"/>
      <c r="F39" s="36"/>
      <c r="G39" s="36"/>
      <c r="H39" s="36"/>
      <c r="I39" s="36"/>
      <c r="J39" s="17"/>
      <c r="K39" s="48"/>
      <c r="L39" s="36"/>
      <c r="M39" s="17"/>
      <c r="N39" s="48"/>
      <c r="O39" s="2"/>
      <c r="P39" s="7"/>
      <c r="R39" s="52"/>
    </row>
    <row r="40" spans="1:18"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8" ht="4.9000000000000004" customHeight="1" x14ac:dyDescent="0.35">
      <c r="B41" s="30"/>
      <c r="J41" s="15"/>
      <c r="K41" s="45"/>
      <c r="M41" s="15"/>
      <c r="N41" s="45"/>
      <c r="O41" s="2"/>
      <c r="P41" s="7"/>
      <c r="R41" s="7"/>
    </row>
    <row r="42" spans="1:18" ht="15.5" x14ac:dyDescent="0.35">
      <c r="B42" s="65" t="s">
        <v>39</v>
      </c>
      <c r="G42" s="131"/>
      <c r="H42" s="131"/>
      <c r="I42" s="34"/>
      <c r="J42" s="15"/>
      <c r="K42" s="45"/>
      <c r="M42" s="15"/>
      <c r="N42" s="45"/>
      <c r="O42" s="2"/>
      <c r="P42" s="7"/>
      <c r="R42" s="7"/>
    </row>
    <row r="43" spans="1:18" x14ac:dyDescent="0.35">
      <c r="B43" s="259"/>
      <c r="C43" s="260"/>
      <c r="D43" s="260"/>
      <c r="E43" s="260"/>
      <c r="F43" s="260"/>
      <c r="G43" s="260"/>
      <c r="H43" s="130"/>
      <c r="I43" s="91"/>
      <c r="J43" s="129"/>
      <c r="K43" s="127"/>
      <c r="M43" s="129"/>
      <c r="N43" s="127"/>
      <c r="O43" s="2"/>
      <c r="P43" s="81"/>
      <c r="R43" s="83"/>
    </row>
    <row r="44" spans="1:18" x14ac:dyDescent="0.35">
      <c r="B44" s="259"/>
      <c r="C44" s="260"/>
      <c r="D44" s="260"/>
      <c r="E44" s="260"/>
      <c r="F44" s="260"/>
      <c r="G44" s="260"/>
      <c r="H44" s="130"/>
      <c r="I44" s="91"/>
      <c r="J44" s="129"/>
      <c r="K44" s="127"/>
      <c r="M44" s="129"/>
      <c r="N44" s="127"/>
      <c r="O44" s="2"/>
      <c r="P44" s="81"/>
      <c r="R44" s="83"/>
    </row>
    <row r="45" spans="1:18" x14ac:dyDescent="0.35">
      <c r="B45" s="259"/>
      <c r="C45" s="260"/>
      <c r="D45" s="260"/>
      <c r="E45" s="260"/>
      <c r="F45" s="260"/>
      <c r="G45" s="260"/>
      <c r="H45" s="130"/>
      <c r="I45" s="91"/>
      <c r="J45" s="129"/>
      <c r="K45" s="127"/>
      <c r="M45" s="129"/>
      <c r="N45" s="127"/>
      <c r="O45" s="2"/>
      <c r="P45" s="81"/>
      <c r="R45" s="83"/>
    </row>
    <row r="46" spans="1:18" ht="8.5" customHeight="1" thickBot="1" x14ac:dyDescent="0.4">
      <c r="B46" s="30"/>
      <c r="J46" s="15"/>
      <c r="K46" s="45"/>
      <c r="M46" s="15"/>
      <c r="N46" s="45"/>
      <c r="O46" s="2"/>
      <c r="P46" s="7"/>
      <c r="R46" s="7"/>
    </row>
    <row r="47" spans="1:18"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8"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190972</v>
      </c>
      <c r="K49" s="10">
        <f>K47+K38</f>
        <v>239668</v>
      </c>
      <c r="L49" s="42"/>
      <c r="M49" s="26">
        <f>M47+M38</f>
        <v>1270664</v>
      </c>
      <c r="N49" s="49">
        <f>N47+N38</f>
        <v>1485812</v>
      </c>
      <c r="O49" s="42"/>
      <c r="P49" s="76">
        <f>P47+P38</f>
        <v>235668</v>
      </c>
      <c r="Q49" s="23"/>
      <c r="R49" s="77">
        <f>R47+R38</f>
        <v>2079412</v>
      </c>
    </row>
    <row r="50" spans="1:18" ht="24" customHeight="1" x14ac:dyDescent="0.35">
      <c r="O50" s="2"/>
    </row>
    <row r="51" spans="1:18" ht="22.5" customHeight="1" x14ac:dyDescent="0.35">
      <c r="O51" s="2"/>
    </row>
    <row r="52" spans="1:18" x14ac:dyDescent="0.35">
      <c r="O52" s="2"/>
    </row>
    <row r="53" spans="1:18" x14ac:dyDescent="0.35">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mergeCells count="43">
    <mergeCell ref="B43:G43"/>
    <mergeCell ref="B44:G44"/>
    <mergeCell ref="B45:G45"/>
    <mergeCell ref="B47:G47"/>
    <mergeCell ref="B49:G49"/>
    <mergeCell ref="B40:G40"/>
    <mergeCell ref="B17:I17"/>
    <mergeCell ref="L18:L37"/>
    <mergeCell ref="B20:G20"/>
    <mergeCell ref="B21:G21"/>
    <mergeCell ref="B22:G22"/>
    <mergeCell ref="B23:G23"/>
    <mergeCell ref="B24:G24"/>
    <mergeCell ref="B25:G25"/>
    <mergeCell ref="B28:G28"/>
    <mergeCell ref="B29:G29"/>
    <mergeCell ref="B30:G30"/>
    <mergeCell ref="B31:G31"/>
    <mergeCell ref="B34:G34"/>
    <mergeCell ref="B35:G35"/>
    <mergeCell ref="B38:G38"/>
    <mergeCell ref="B15:E15"/>
    <mergeCell ref="F15:G15"/>
    <mergeCell ref="H15:J16"/>
    <mergeCell ref="K15:R16"/>
    <mergeCell ref="B16:E16"/>
    <mergeCell ref="F16:G16"/>
    <mergeCell ref="B13:G14"/>
    <mergeCell ref="B3:G3"/>
    <mergeCell ref="K3:R3"/>
    <mergeCell ref="B4:E4"/>
    <mergeCell ref="F4:H4"/>
    <mergeCell ref="K4:R4"/>
    <mergeCell ref="B5:E5"/>
    <mergeCell ref="F5:H5"/>
    <mergeCell ref="K5:R14"/>
    <mergeCell ref="B6:E6"/>
    <mergeCell ref="F6:H6"/>
    <mergeCell ref="B7:E7"/>
    <mergeCell ref="F7:H7"/>
    <mergeCell ref="F9:H9"/>
    <mergeCell ref="F10:H10"/>
    <mergeCell ref="F12:G12"/>
  </mergeCells>
  <dataValidations count="4">
    <dataValidation type="list" allowBlank="1" showInputMessage="1" showErrorMessage="1" sqref="H12" xr:uid="{00000000-0002-0000-0400-000000000000}">
      <formula1>"2022, 2023, 2024, 2025"</formula1>
    </dataValidation>
    <dataValidation type="list" allowBlank="1" showInputMessage="1" showErrorMessage="1" sqref="H12" xr:uid="{00000000-0002-0000-0400-000001000000}">
      <formula1>"Please select, 2021, 2022, 2023, 2024, 2025"</formula1>
    </dataValidation>
    <dataValidation type="list" allowBlank="1" showInputMessage="1" showErrorMessage="1" sqref="F11:I11" xr:uid="{00000000-0002-0000-0400-000002000000}">
      <formula1>#REF!</formula1>
    </dataValidation>
    <dataValidation type="list" allowBlank="1" showInputMessage="1" showErrorMessage="1" sqref="F12:G12" xr:uid="{00000000-0002-0000-0400-000003000000}">
      <formula1>"Please select, January, February, March, April, May, June, July, August, September, October, November, December"</formula1>
    </dataValidation>
  </dataValidation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E115-F6DD-43A9-BC2B-760A5D27639F}">
  <dimension ref="A1:R1328"/>
  <sheetViews>
    <sheetView topLeftCell="A7" zoomScale="75" zoomScaleNormal="75" workbookViewId="0">
      <selection activeCell="J21" sqref="J21"/>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6384" width="9.1796875" style="2"/>
  </cols>
  <sheetData>
    <row r="1" spans="1:18" ht="70.900000000000006" customHeight="1" x14ac:dyDescent="0.35">
      <c r="A1" s="5"/>
      <c r="B1" s="5"/>
      <c r="C1" s="5"/>
      <c r="D1" s="5"/>
      <c r="E1" s="5"/>
      <c r="F1" s="5"/>
      <c r="G1" s="5"/>
      <c r="H1" s="5"/>
      <c r="I1" s="5"/>
      <c r="J1" s="5"/>
      <c r="K1" s="5"/>
      <c r="L1" s="5"/>
      <c r="M1" s="5"/>
      <c r="N1" s="5"/>
      <c r="O1" s="5"/>
      <c r="P1" s="5"/>
      <c r="Q1" s="5"/>
      <c r="R1" s="5"/>
    </row>
    <row r="2" spans="1:18" ht="19"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35"/>
      <c r="L5" s="236"/>
      <c r="M5" s="236"/>
      <c r="N5" s="236"/>
      <c r="O5" s="236"/>
      <c r="P5" s="236"/>
      <c r="Q5" s="236"/>
      <c r="R5" s="237"/>
    </row>
    <row r="6" spans="1:18" ht="16.5" customHeight="1" x14ac:dyDescent="0.35">
      <c r="B6" s="281" t="s">
        <v>5</v>
      </c>
      <c r="C6" s="282"/>
      <c r="D6" s="282"/>
      <c r="E6" s="283"/>
      <c r="F6" s="232" t="s">
        <v>45</v>
      </c>
      <c r="G6" s="233"/>
      <c r="H6" s="234"/>
      <c r="I6" s="96"/>
      <c r="J6" s="37"/>
      <c r="K6" s="238"/>
      <c r="L6" s="239"/>
      <c r="M6" s="239"/>
      <c r="N6" s="239"/>
      <c r="O6" s="239"/>
      <c r="P6" s="239"/>
      <c r="Q6" s="239"/>
      <c r="R6" s="240"/>
    </row>
    <row r="7" spans="1:18" ht="16.5" customHeight="1" thickBot="1" x14ac:dyDescent="0.4">
      <c r="B7" s="284" t="s">
        <v>6</v>
      </c>
      <c r="C7" s="285"/>
      <c r="D7" s="285"/>
      <c r="E7" s="286"/>
      <c r="F7" s="287">
        <v>44839</v>
      </c>
      <c r="G7" s="288"/>
      <c r="H7" s="289"/>
      <c r="I7" s="96"/>
      <c r="J7" s="37"/>
      <c r="K7" s="238"/>
      <c r="L7" s="239"/>
      <c r="M7" s="239"/>
      <c r="N7" s="239"/>
      <c r="O7" s="239"/>
      <c r="P7" s="239"/>
      <c r="Q7" s="239"/>
      <c r="R7" s="240"/>
    </row>
    <row r="8" spans="1:18" ht="15" thickBot="1" x14ac:dyDescent="0.4">
      <c r="B8" s="31"/>
      <c r="C8" s="32"/>
      <c r="D8" s="32"/>
      <c r="E8" s="32"/>
      <c r="F8" s="32"/>
      <c r="G8" s="38"/>
      <c r="H8" s="32"/>
      <c r="I8" s="33"/>
      <c r="J8" s="37"/>
      <c r="K8" s="238"/>
      <c r="L8" s="239"/>
      <c r="M8" s="239"/>
      <c r="N8" s="239"/>
      <c r="O8" s="239"/>
      <c r="P8" s="239"/>
      <c r="Q8" s="239"/>
      <c r="R8" s="240"/>
    </row>
    <row r="9" spans="1:18" ht="15.5" x14ac:dyDescent="0.35">
      <c r="B9" s="120" t="s">
        <v>7</v>
      </c>
      <c r="C9" s="121"/>
      <c r="D9" s="121"/>
      <c r="E9" s="122"/>
      <c r="F9" s="290">
        <v>1300000</v>
      </c>
      <c r="G9" s="291"/>
      <c r="H9" s="292"/>
      <c r="I9" s="97"/>
      <c r="J9" s="37"/>
      <c r="K9" s="238"/>
      <c r="L9" s="239"/>
      <c r="M9" s="239"/>
      <c r="N9" s="239"/>
      <c r="O9" s="239"/>
      <c r="P9" s="239"/>
      <c r="Q9" s="239"/>
      <c r="R9" s="240"/>
    </row>
    <row r="10" spans="1:18" ht="16" thickBot="1" x14ac:dyDescent="0.4">
      <c r="B10" s="115" t="s">
        <v>8</v>
      </c>
      <c r="C10" s="23"/>
      <c r="D10" s="23"/>
      <c r="E10" s="23"/>
      <c r="F10" s="250">
        <v>250000</v>
      </c>
      <c r="G10" s="251"/>
      <c r="H10" s="252"/>
      <c r="I10" s="97"/>
      <c r="J10" s="37"/>
      <c r="K10" s="238"/>
      <c r="L10" s="239"/>
      <c r="M10" s="239"/>
      <c r="N10" s="239"/>
      <c r="O10" s="239"/>
      <c r="P10" s="239"/>
      <c r="Q10" s="239"/>
      <c r="R10" s="240"/>
    </row>
    <row r="11" spans="1:18" ht="16" thickBot="1" x14ac:dyDescent="0.4">
      <c r="B11" s="40"/>
      <c r="C11" s="38"/>
      <c r="D11" s="38"/>
      <c r="E11" s="38"/>
      <c r="F11" s="41"/>
      <c r="G11" s="41"/>
      <c r="H11" s="109"/>
      <c r="I11" s="97"/>
      <c r="J11" s="37"/>
      <c r="K11" s="238"/>
      <c r="L11" s="239"/>
      <c r="M11" s="239"/>
      <c r="N11" s="239"/>
      <c r="O11" s="239"/>
      <c r="P11" s="239"/>
      <c r="Q11" s="239"/>
      <c r="R11" s="240"/>
    </row>
    <row r="12" spans="1:18" ht="16" thickBot="1" x14ac:dyDescent="0.4">
      <c r="B12" s="94" t="s">
        <v>9</v>
      </c>
      <c r="C12" s="18"/>
      <c r="D12" s="18"/>
      <c r="E12" s="19"/>
      <c r="F12" s="253" t="s">
        <v>52</v>
      </c>
      <c r="G12" s="254"/>
      <c r="H12" s="114">
        <v>2022</v>
      </c>
      <c r="I12" s="97"/>
      <c r="J12" s="37"/>
      <c r="K12" s="238"/>
      <c r="L12" s="239"/>
      <c r="M12" s="239"/>
      <c r="N12" s="239"/>
      <c r="O12" s="239"/>
      <c r="P12" s="239"/>
      <c r="Q12" s="239"/>
      <c r="R12" s="240"/>
    </row>
    <row r="13" spans="1:18" ht="16.5" customHeight="1" x14ac:dyDescent="0.35">
      <c r="B13" s="255"/>
      <c r="C13" s="256"/>
      <c r="D13" s="256"/>
      <c r="E13" s="256"/>
      <c r="F13" s="256"/>
      <c r="G13" s="256"/>
      <c r="H13" s="110"/>
      <c r="I13" s="97"/>
      <c r="J13" s="37"/>
      <c r="K13" s="238"/>
      <c r="L13" s="239"/>
      <c r="M13" s="239"/>
      <c r="N13" s="239"/>
      <c r="O13" s="239"/>
      <c r="P13" s="239"/>
      <c r="Q13" s="239"/>
      <c r="R13" s="240"/>
    </row>
    <row r="14" spans="1:18" ht="18" customHeight="1" thickBot="1" x14ac:dyDescent="0.4">
      <c r="B14" s="257"/>
      <c r="C14" s="258"/>
      <c r="D14" s="258"/>
      <c r="E14" s="258"/>
      <c r="F14" s="258"/>
      <c r="G14" s="258"/>
      <c r="H14" s="93"/>
      <c r="I14" s="92"/>
      <c r="J14" s="98"/>
      <c r="K14" s="241"/>
      <c r="L14" s="242"/>
      <c r="M14" s="242"/>
      <c r="N14" s="242"/>
      <c r="O14" s="242"/>
      <c r="P14" s="242"/>
      <c r="Q14" s="242"/>
      <c r="R14" s="243"/>
    </row>
    <row r="15" spans="1:18" ht="22.5" customHeight="1" x14ac:dyDescent="0.35">
      <c r="B15" s="261" t="s">
        <v>11</v>
      </c>
      <c r="C15" s="262"/>
      <c r="D15" s="262"/>
      <c r="E15" s="263"/>
      <c r="F15" s="264">
        <f>F9-M49</f>
        <v>220308</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0.16946769230769232</v>
      </c>
      <c r="G16" s="267"/>
      <c r="H16" s="202"/>
      <c r="I16" s="203"/>
      <c r="J16" s="204"/>
      <c r="K16" s="207"/>
      <c r="L16" s="207"/>
      <c r="M16" s="207"/>
      <c r="N16" s="207"/>
      <c r="O16" s="207"/>
      <c r="P16" s="207"/>
      <c r="Q16" s="207"/>
      <c r="R16" s="208"/>
    </row>
    <row r="17" spans="1:18"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8" ht="8.5" customHeight="1" x14ac:dyDescent="0.35">
      <c r="B18" s="70"/>
      <c r="C18" s="22"/>
      <c r="D18" s="22"/>
      <c r="E18" s="22"/>
      <c r="F18" s="22"/>
      <c r="G18" s="71"/>
      <c r="H18" s="71"/>
      <c r="I18" s="99"/>
      <c r="J18" s="107"/>
      <c r="K18" s="71"/>
      <c r="L18" s="215"/>
      <c r="M18" s="105"/>
      <c r="N18" s="71"/>
      <c r="O18" s="2"/>
      <c r="P18" s="7"/>
      <c r="R18" s="28"/>
    </row>
    <row r="19" spans="1:18" ht="14.5" customHeight="1" x14ac:dyDescent="0.35">
      <c r="B19" s="66" t="s">
        <v>21</v>
      </c>
      <c r="C19" s="67"/>
      <c r="D19" s="67"/>
      <c r="E19" s="67"/>
      <c r="F19" s="67"/>
      <c r="G19" s="123"/>
      <c r="H19" s="112"/>
      <c r="I19" s="7"/>
      <c r="J19" s="108"/>
      <c r="K19" s="103"/>
      <c r="L19" s="215"/>
      <c r="M19" s="106"/>
      <c r="N19" s="103"/>
      <c r="O19" s="2"/>
      <c r="P19" s="7"/>
      <c r="R19" s="7"/>
    </row>
    <row r="20" spans="1:18" ht="14.5" customHeight="1" x14ac:dyDescent="0.35">
      <c r="B20" s="216" t="s">
        <v>22</v>
      </c>
      <c r="C20" s="217"/>
      <c r="D20" s="217"/>
      <c r="E20" s="217"/>
      <c r="F20" s="217"/>
      <c r="G20" s="218"/>
      <c r="H20" s="45"/>
      <c r="I20" s="7"/>
      <c r="J20" s="124">
        <f>27320+1197</f>
        <v>28517</v>
      </c>
      <c r="K20" s="125">
        <f>+'June 2022'!P20</f>
        <v>30331</v>
      </c>
      <c r="L20" s="215"/>
      <c r="M20" s="128">
        <f>+'June 2022'!M20+'September 2022'!J20</f>
        <v>139749</v>
      </c>
      <c r="N20" s="125">
        <f>+'June 2022'!N20+'June 2022'!P20</f>
        <v>146606</v>
      </c>
      <c r="O20" s="2"/>
      <c r="P20" s="81">
        <v>29147</v>
      </c>
      <c r="R20" s="83">
        <f>248460+2400</f>
        <v>250860</v>
      </c>
    </row>
    <row r="21" spans="1:18" ht="14.5" customHeight="1" x14ac:dyDescent="0.35">
      <c r="B21" s="216" t="s">
        <v>23</v>
      </c>
      <c r="C21" s="217"/>
      <c r="D21" s="217"/>
      <c r="E21" s="217"/>
      <c r="F21" s="217"/>
      <c r="G21" s="218"/>
      <c r="H21" s="45"/>
      <c r="I21" s="7"/>
      <c r="J21" s="126">
        <f>165309+5846</f>
        <v>171155</v>
      </c>
      <c r="K21" s="125">
        <f>+'June 2022'!P21</f>
        <v>191950</v>
      </c>
      <c r="L21" s="215"/>
      <c r="M21" s="128">
        <f>+'June 2022'!M21+'September 2022'!J21</f>
        <v>676832</v>
      </c>
      <c r="N21" s="125">
        <f>+'June 2022'!N21+'June 2022'!P21</f>
        <v>754538</v>
      </c>
      <c r="O21" s="2"/>
      <c r="P21" s="81">
        <v>185521</v>
      </c>
      <c r="R21" s="83">
        <f>1403952+13600</f>
        <v>1417552</v>
      </c>
    </row>
    <row r="22" spans="1:18" ht="14.5" customHeight="1" x14ac:dyDescent="0.35">
      <c r="B22" s="216" t="s">
        <v>24</v>
      </c>
      <c r="C22" s="217"/>
      <c r="D22" s="217"/>
      <c r="E22" s="217"/>
      <c r="F22" s="217"/>
      <c r="G22" s="218"/>
      <c r="H22" s="45"/>
      <c r="I22" s="7"/>
      <c r="J22" s="126">
        <v>0</v>
      </c>
      <c r="K22" s="127"/>
      <c r="L22" s="215"/>
      <c r="M22" s="129"/>
      <c r="N22" s="127"/>
      <c r="O22" s="2"/>
      <c r="P22" s="81"/>
      <c r="R22" s="83"/>
    </row>
    <row r="23" spans="1:18" ht="14.5" customHeight="1" x14ac:dyDescent="0.35">
      <c r="B23" s="216" t="s">
        <v>25</v>
      </c>
      <c r="C23" s="217"/>
      <c r="D23" s="217"/>
      <c r="E23" s="217"/>
      <c r="F23" s="217"/>
      <c r="G23" s="218"/>
      <c r="H23" s="45"/>
      <c r="I23" s="7"/>
      <c r="J23" s="126">
        <v>0</v>
      </c>
      <c r="K23" s="127"/>
      <c r="L23" s="215"/>
      <c r="M23" s="129"/>
      <c r="N23" s="127"/>
      <c r="O23" s="2"/>
      <c r="P23" s="81"/>
      <c r="R23" s="83"/>
    </row>
    <row r="24" spans="1:18" ht="14.5" customHeight="1" x14ac:dyDescent="0.35">
      <c r="B24" s="216" t="s">
        <v>26</v>
      </c>
      <c r="C24" s="217"/>
      <c r="D24" s="217"/>
      <c r="E24" s="217"/>
      <c r="F24" s="217"/>
      <c r="G24" s="218"/>
      <c r="H24" s="45"/>
      <c r="I24" s="7"/>
      <c r="J24" s="126">
        <v>1159</v>
      </c>
      <c r="K24" s="125">
        <f>+'June 2022'!P24</f>
        <v>5000</v>
      </c>
      <c r="L24" s="215"/>
      <c r="M24" s="128">
        <f>+'June 2022'!M24+'September 2022'!J24</f>
        <v>37846</v>
      </c>
      <c r="N24" s="125">
        <f>+'June 2022'!N24+'June 2022'!P24</f>
        <v>40000</v>
      </c>
      <c r="O24" s="2"/>
      <c r="P24" s="81">
        <v>5000</v>
      </c>
      <c r="R24" s="83">
        <v>41000</v>
      </c>
    </row>
    <row r="25" spans="1:18" ht="14.5" customHeight="1" x14ac:dyDescent="0.35">
      <c r="B25" s="216" t="s">
        <v>27</v>
      </c>
      <c r="C25" s="217"/>
      <c r="D25" s="217"/>
      <c r="E25" s="217"/>
      <c r="F25" s="217"/>
      <c r="G25" s="218"/>
      <c r="H25" s="45"/>
      <c r="I25" s="7"/>
      <c r="J25" s="146">
        <v>737</v>
      </c>
      <c r="K25" s="143"/>
      <c r="L25" s="215"/>
      <c r="M25" s="128">
        <f>+'June 2022'!M25+'September 2022'!J25</f>
        <v>2966</v>
      </c>
      <c r="N25" s="133"/>
      <c r="O25" s="2"/>
      <c r="P25" s="141"/>
      <c r="R25" s="137"/>
    </row>
    <row r="26" spans="1:18" s="3" customFormat="1" ht="14.5" customHeight="1" x14ac:dyDescent="0.35">
      <c r="A26" s="4"/>
      <c r="B26" s="65"/>
      <c r="G26" s="72"/>
      <c r="H26" s="72"/>
      <c r="I26" s="7"/>
      <c r="J26" s="136">
        <f>SUM(J20:J25)</f>
        <v>201568</v>
      </c>
      <c r="K26" s="144">
        <f>SUM(K20:K25)</f>
        <v>227281</v>
      </c>
      <c r="L26" s="215"/>
      <c r="M26" s="149">
        <f>SUM(M20:M25)</f>
        <v>857393</v>
      </c>
      <c r="N26" s="152">
        <f>SUM(N20:N25)</f>
        <v>941144</v>
      </c>
      <c r="P26" s="135">
        <f>SUM(P20:P25)</f>
        <v>219668</v>
      </c>
      <c r="R26" s="138">
        <f>SUM(R20:R25)</f>
        <v>1709412</v>
      </c>
    </row>
    <row r="27" spans="1:18" ht="14.5" customHeight="1" x14ac:dyDescent="0.35">
      <c r="B27" s="66" t="s">
        <v>28</v>
      </c>
      <c r="C27" s="67"/>
      <c r="D27" s="67"/>
      <c r="E27" s="67"/>
      <c r="F27" s="67"/>
      <c r="G27" s="69"/>
      <c r="H27" s="45"/>
      <c r="I27" s="7"/>
      <c r="J27" s="147"/>
      <c r="K27" s="145"/>
      <c r="L27" s="215"/>
      <c r="M27" s="148"/>
      <c r="N27" s="145"/>
      <c r="O27" s="2"/>
      <c r="P27" s="139"/>
      <c r="R27" s="139"/>
    </row>
    <row r="28" spans="1:18" ht="14.5" customHeight="1" x14ac:dyDescent="0.35">
      <c r="B28" s="181" t="s">
        <v>29</v>
      </c>
      <c r="C28" s="182"/>
      <c r="D28" s="182"/>
      <c r="E28" s="182"/>
      <c r="F28" s="182"/>
      <c r="G28" s="183"/>
      <c r="H28" s="45"/>
      <c r="I28" s="7"/>
      <c r="J28" s="126">
        <v>6950</v>
      </c>
      <c r="K28" s="125">
        <f>+'June 2022'!P28</f>
        <v>13000</v>
      </c>
      <c r="L28" s="215"/>
      <c r="M28" s="128">
        <f>+'June 2022'!M28+'September 2022'!J28</f>
        <v>141063</v>
      </c>
      <c r="N28" s="125">
        <f>+'June 2022'!N28+'June 2022'!P28</f>
        <v>242500</v>
      </c>
      <c r="O28" s="2"/>
      <c r="P28" s="81">
        <v>8000</v>
      </c>
      <c r="R28" s="83">
        <v>260500</v>
      </c>
    </row>
    <row r="29" spans="1:18" ht="14.5" customHeight="1" x14ac:dyDescent="0.35">
      <c r="B29" s="181" t="s">
        <v>30</v>
      </c>
      <c r="C29" s="182"/>
      <c r="D29" s="182"/>
      <c r="E29" s="182"/>
      <c r="F29" s="182"/>
      <c r="G29" s="183"/>
      <c r="H29" s="45"/>
      <c r="I29" s="7"/>
      <c r="J29" s="126">
        <v>8616</v>
      </c>
      <c r="K29" s="125">
        <f>+'June 2022'!P29</f>
        <v>4500</v>
      </c>
      <c r="L29" s="215"/>
      <c r="M29" s="128">
        <f>+'June 2022'!M29+'September 2022'!J29</f>
        <v>26282</v>
      </c>
      <c r="N29" s="125">
        <f>+'June 2022'!N29+'June 2022'!P29</f>
        <v>19500</v>
      </c>
      <c r="O29" s="2"/>
      <c r="P29" s="81">
        <v>4500</v>
      </c>
      <c r="R29" s="83">
        <v>35500</v>
      </c>
    </row>
    <row r="30" spans="1:18" ht="14.5" customHeight="1" x14ac:dyDescent="0.35">
      <c r="B30" s="181" t="s">
        <v>31</v>
      </c>
      <c r="C30" s="182"/>
      <c r="D30" s="182"/>
      <c r="E30" s="182"/>
      <c r="F30" s="182"/>
      <c r="G30" s="183"/>
      <c r="H30" s="45"/>
      <c r="I30" s="7"/>
      <c r="J30" s="126">
        <v>0</v>
      </c>
      <c r="K30" s="127"/>
      <c r="L30" s="215"/>
      <c r="M30" s="129">
        <v>0</v>
      </c>
      <c r="N30" s="127"/>
      <c r="O30" s="2"/>
      <c r="P30" s="81"/>
      <c r="R30" s="83"/>
    </row>
    <row r="31" spans="1:18" ht="14.5" customHeight="1" x14ac:dyDescent="0.35">
      <c r="B31" s="181" t="s">
        <v>32</v>
      </c>
      <c r="C31" s="182"/>
      <c r="D31" s="182"/>
      <c r="E31" s="182"/>
      <c r="F31" s="182"/>
      <c r="G31" s="183"/>
      <c r="H31" s="45"/>
      <c r="I31" s="7"/>
      <c r="J31" s="146"/>
      <c r="K31" s="143"/>
      <c r="L31" s="215"/>
      <c r="M31" s="134">
        <v>0</v>
      </c>
      <c r="N31" s="133"/>
      <c r="O31" s="2"/>
      <c r="P31" s="141"/>
      <c r="R31" s="137"/>
    </row>
    <row r="32" spans="1:18" s="3" customFormat="1" ht="14.5" customHeight="1" x14ac:dyDescent="0.35">
      <c r="A32" s="4"/>
      <c r="B32" s="65"/>
      <c r="G32" s="72"/>
      <c r="H32" s="72"/>
      <c r="I32" s="7"/>
      <c r="J32" s="149">
        <f>SUM(J28:J31)</f>
        <v>15566</v>
      </c>
      <c r="K32" s="144">
        <f>SUM(K28:K31)</f>
        <v>17500</v>
      </c>
      <c r="L32" s="215"/>
      <c r="M32" s="149">
        <f>SUM(M28:M31)</f>
        <v>167345</v>
      </c>
      <c r="N32" s="151">
        <f>SUM(N28:N31)</f>
        <v>262000</v>
      </c>
      <c r="P32" s="135">
        <f>SUM(P28:P31)</f>
        <v>12500</v>
      </c>
      <c r="R32" s="140">
        <f>SUM(R28:R31)</f>
        <v>296000</v>
      </c>
    </row>
    <row r="33" spans="1:18" ht="14.5" customHeight="1" x14ac:dyDescent="0.35">
      <c r="B33" s="66" t="s">
        <v>33</v>
      </c>
      <c r="C33" s="67"/>
      <c r="D33" s="67"/>
      <c r="E33" s="67"/>
      <c r="F33" s="67"/>
      <c r="G33" s="123"/>
      <c r="H33" s="112"/>
      <c r="I33" s="7"/>
      <c r="J33" s="148"/>
      <c r="K33" s="145"/>
      <c r="L33" s="215"/>
      <c r="M33" s="15"/>
      <c r="N33" s="45"/>
      <c r="O33" s="2"/>
      <c r="P33" s="139"/>
      <c r="R33" s="7"/>
    </row>
    <row r="34" spans="1:18" ht="14.5" customHeight="1" x14ac:dyDescent="0.35">
      <c r="B34" s="181" t="s">
        <v>34</v>
      </c>
      <c r="C34" s="182"/>
      <c r="D34" s="182"/>
      <c r="E34" s="182"/>
      <c r="F34" s="182"/>
      <c r="G34" s="183"/>
      <c r="H34" s="45"/>
      <c r="I34" s="7"/>
      <c r="J34" s="126">
        <v>4500</v>
      </c>
      <c r="K34" s="127"/>
      <c r="L34" s="215"/>
      <c r="M34" s="128">
        <f>+'June 2022'!M34+'September 2022'!J34</f>
        <v>6012</v>
      </c>
      <c r="N34" s="127"/>
      <c r="O34" s="2"/>
      <c r="P34" s="81"/>
      <c r="R34" s="83"/>
    </row>
    <row r="35" spans="1:18" ht="14.5" customHeight="1" x14ac:dyDescent="0.35">
      <c r="B35" s="181" t="s">
        <v>35</v>
      </c>
      <c r="C35" s="182"/>
      <c r="D35" s="182"/>
      <c r="E35" s="182"/>
      <c r="F35" s="182"/>
      <c r="G35" s="183"/>
      <c r="H35" s="45"/>
      <c r="I35" s="7"/>
      <c r="J35" s="132">
        <f>2233+7942</f>
        <v>10175</v>
      </c>
      <c r="K35" s="125">
        <f>+'June 2022'!P35</f>
        <v>7500</v>
      </c>
      <c r="L35" s="215"/>
      <c r="M35" s="128">
        <f>+'June 2022'!M35+'September 2022'!J35</f>
        <v>48942</v>
      </c>
      <c r="N35" s="125">
        <f>+'June 2022'!N35+'June 2022'!P35</f>
        <v>43000</v>
      </c>
      <c r="O35" s="2"/>
      <c r="P35" s="82">
        <v>7500</v>
      </c>
      <c r="R35" s="137">
        <v>74000</v>
      </c>
    </row>
    <row r="36" spans="1:18" s="3" customFormat="1" ht="14.5" customHeight="1" x14ac:dyDescent="0.35">
      <c r="B36" s="29"/>
      <c r="G36" s="72"/>
      <c r="H36" s="72"/>
      <c r="I36" s="7"/>
      <c r="J36" s="149">
        <f>SUM(J34:J35)</f>
        <v>14675</v>
      </c>
      <c r="K36" s="151">
        <f>SUM(K34:K35)</f>
        <v>7500</v>
      </c>
      <c r="L36" s="215"/>
      <c r="M36" s="149">
        <f>SUM(M34:M35)</f>
        <v>54954</v>
      </c>
      <c r="N36" s="152">
        <f>SUM(N34:N35)</f>
        <v>43000</v>
      </c>
      <c r="P36" s="140">
        <f>SUM(P34:P35)</f>
        <v>7500</v>
      </c>
      <c r="R36" s="140">
        <f>SUM(R34:R35)</f>
        <v>74000</v>
      </c>
    </row>
    <row r="37" spans="1:18" ht="15" customHeight="1" thickBot="1" x14ac:dyDescent="0.4">
      <c r="B37" s="73"/>
      <c r="C37" s="23"/>
      <c r="D37" s="23"/>
      <c r="E37" s="23"/>
      <c r="F37" s="23"/>
      <c r="G37" s="74"/>
      <c r="H37" s="74"/>
      <c r="I37" s="100"/>
      <c r="J37" s="150"/>
      <c r="K37" s="45"/>
      <c r="L37" s="215"/>
      <c r="M37" s="150"/>
      <c r="N37" s="153"/>
      <c r="O37" s="2"/>
      <c r="P37" s="142"/>
      <c r="R37" s="7"/>
    </row>
    <row r="38" spans="1:18" ht="14.5" customHeight="1" thickBot="1" x14ac:dyDescent="0.4">
      <c r="A38"/>
      <c r="B38" s="188" t="s">
        <v>36</v>
      </c>
      <c r="C38" s="189"/>
      <c r="D38" s="189"/>
      <c r="E38" s="189"/>
      <c r="F38" s="189"/>
      <c r="G38" s="189"/>
      <c r="H38" s="89"/>
      <c r="I38" s="89"/>
      <c r="J38" s="12">
        <f>J26+J32+J36</f>
        <v>231809</v>
      </c>
      <c r="K38" s="8">
        <f>K26+K32+K36</f>
        <v>252281</v>
      </c>
      <c r="L38" s="50"/>
      <c r="M38" s="24">
        <f>M26+M32+M36</f>
        <v>1079692</v>
      </c>
      <c r="N38" s="47">
        <f>N26+N32+N36</f>
        <v>1246144</v>
      </c>
      <c r="O38" s="3"/>
      <c r="P38" s="44">
        <f>P26+P32+P36</f>
        <v>239668</v>
      </c>
      <c r="R38" s="51">
        <f>R26+R32+R36</f>
        <v>2079412</v>
      </c>
    </row>
    <row r="39" spans="1:18" ht="15" thickBot="1" x14ac:dyDescent="0.4">
      <c r="B39" s="35"/>
      <c r="C39" s="36"/>
      <c r="D39" s="36"/>
      <c r="E39" s="36"/>
      <c r="F39" s="36"/>
      <c r="G39" s="36"/>
      <c r="H39" s="36"/>
      <c r="I39" s="36"/>
      <c r="J39" s="17"/>
      <c r="K39" s="48"/>
      <c r="L39" s="36"/>
      <c r="M39" s="17"/>
      <c r="N39" s="48"/>
      <c r="O39" s="2"/>
      <c r="P39" s="7"/>
      <c r="R39" s="52"/>
    </row>
    <row r="40" spans="1:18"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8" ht="4.9000000000000004" customHeight="1" x14ac:dyDescent="0.35">
      <c r="B41" s="30"/>
      <c r="J41" s="15"/>
      <c r="K41" s="45"/>
      <c r="M41" s="15"/>
      <c r="N41" s="45"/>
      <c r="O41" s="2"/>
      <c r="P41" s="7"/>
      <c r="R41" s="7"/>
    </row>
    <row r="42" spans="1:18" ht="15.5" x14ac:dyDescent="0.35">
      <c r="B42" s="65" t="s">
        <v>39</v>
      </c>
      <c r="G42" s="131"/>
      <c r="H42" s="131"/>
      <c r="I42" s="34"/>
      <c r="J42" s="15"/>
      <c r="K42" s="45"/>
      <c r="M42" s="15"/>
      <c r="N42" s="45"/>
      <c r="O42" s="2"/>
      <c r="P42" s="7"/>
      <c r="R42" s="7"/>
    </row>
    <row r="43" spans="1:18" x14ac:dyDescent="0.35">
      <c r="B43" s="259"/>
      <c r="C43" s="260"/>
      <c r="D43" s="260"/>
      <c r="E43" s="260"/>
      <c r="F43" s="260"/>
      <c r="G43" s="260"/>
      <c r="H43" s="130"/>
      <c r="I43" s="91"/>
      <c r="J43" s="129"/>
      <c r="K43" s="127"/>
      <c r="M43" s="129"/>
      <c r="N43" s="127"/>
      <c r="O43" s="2"/>
      <c r="P43" s="81"/>
      <c r="R43" s="83"/>
    </row>
    <row r="44" spans="1:18" x14ac:dyDescent="0.35">
      <c r="B44" s="259"/>
      <c r="C44" s="260"/>
      <c r="D44" s="260"/>
      <c r="E44" s="260"/>
      <c r="F44" s="260"/>
      <c r="G44" s="260"/>
      <c r="H44" s="130"/>
      <c r="I44" s="91"/>
      <c r="J44" s="129"/>
      <c r="K44" s="127"/>
      <c r="M44" s="129"/>
      <c r="N44" s="127"/>
      <c r="O44" s="2"/>
      <c r="P44" s="81"/>
      <c r="R44" s="83"/>
    </row>
    <row r="45" spans="1:18" x14ac:dyDescent="0.35">
      <c r="B45" s="259"/>
      <c r="C45" s="260"/>
      <c r="D45" s="260"/>
      <c r="E45" s="260"/>
      <c r="F45" s="260"/>
      <c r="G45" s="260"/>
      <c r="H45" s="130"/>
      <c r="I45" s="91"/>
      <c r="J45" s="129"/>
      <c r="K45" s="127"/>
      <c r="M45" s="129"/>
      <c r="N45" s="127"/>
      <c r="O45" s="2"/>
      <c r="P45" s="81"/>
      <c r="R45" s="83"/>
    </row>
    <row r="46" spans="1:18" ht="8.5" customHeight="1" thickBot="1" x14ac:dyDescent="0.4">
      <c r="B46" s="30"/>
      <c r="J46" s="15"/>
      <c r="K46" s="45"/>
      <c r="M46" s="15"/>
      <c r="N46" s="45"/>
      <c r="O46" s="2"/>
      <c r="P46" s="7"/>
      <c r="R46" s="7"/>
    </row>
    <row r="47" spans="1:18"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8"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231809</v>
      </c>
      <c r="K49" s="10">
        <f>K47+K38</f>
        <v>252281</v>
      </c>
      <c r="L49" s="42"/>
      <c r="M49" s="26">
        <f>M47+M38</f>
        <v>1079692</v>
      </c>
      <c r="N49" s="49">
        <f>N47+N38</f>
        <v>1246144</v>
      </c>
      <c r="O49" s="42"/>
      <c r="P49" s="76">
        <f>P47+P38</f>
        <v>239668</v>
      </c>
      <c r="Q49" s="23"/>
      <c r="R49" s="77">
        <f>R47+R38</f>
        <v>2079412</v>
      </c>
    </row>
    <row r="50" spans="1:18" ht="24" customHeight="1" x14ac:dyDescent="0.35">
      <c r="O50" s="2"/>
    </row>
    <row r="51" spans="1:18" ht="22.5" customHeight="1" x14ac:dyDescent="0.35">
      <c r="O51" s="2"/>
    </row>
    <row r="52" spans="1:18" x14ac:dyDescent="0.35">
      <c r="O52" s="2"/>
    </row>
    <row r="53" spans="1:18" x14ac:dyDescent="0.35">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mergeCells count="43">
    <mergeCell ref="B3:G3"/>
    <mergeCell ref="K3:R3"/>
    <mergeCell ref="B4:E4"/>
    <mergeCell ref="F4:H4"/>
    <mergeCell ref="K4:R4"/>
    <mergeCell ref="B5:E5"/>
    <mergeCell ref="F5:H5"/>
    <mergeCell ref="K5:R14"/>
    <mergeCell ref="B6:E6"/>
    <mergeCell ref="F6:H6"/>
    <mergeCell ref="B7:E7"/>
    <mergeCell ref="F7:H7"/>
    <mergeCell ref="F9:H9"/>
    <mergeCell ref="F10:H10"/>
    <mergeCell ref="F12:G12"/>
    <mergeCell ref="B13:G14"/>
    <mergeCell ref="B15:E15"/>
    <mergeCell ref="F15:G15"/>
    <mergeCell ref="H15:J16"/>
    <mergeCell ref="K15:R16"/>
    <mergeCell ref="B16:E16"/>
    <mergeCell ref="F16:G16"/>
    <mergeCell ref="B40:G40"/>
    <mergeCell ref="B17:I17"/>
    <mergeCell ref="L18:L37"/>
    <mergeCell ref="B20:G20"/>
    <mergeCell ref="B21:G21"/>
    <mergeCell ref="B22:G22"/>
    <mergeCell ref="B23:G23"/>
    <mergeCell ref="B24:G24"/>
    <mergeCell ref="B25:G25"/>
    <mergeCell ref="B28:G28"/>
    <mergeCell ref="B29:G29"/>
    <mergeCell ref="B30:G30"/>
    <mergeCell ref="B31:G31"/>
    <mergeCell ref="B34:G34"/>
    <mergeCell ref="B35:G35"/>
    <mergeCell ref="B38:G38"/>
    <mergeCell ref="B43:G43"/>
    <mergeCell ref="B44:G44"/>
    <mergeCell ref="B45:G45"/>
    <mergeCell ref="B47:G47"/>
    <mergeCell ref="B49:G49"/>
  </mergeCells>
  <dataValidations count="4">
    <dataValidation type="list" allowBlank="1" showInputMessage="1" showErrorMessage="1" sqref="F12:G12" xr:uid="{00000000-0002-0000-0500-000000000000}">
      <formula1>"Please select, January, February, March, April, May, June, July, August, September, October, November, December"</formula1>
    </dataValidation>
    <dataValidation type="list" allowBlank="1" showInputMessage="1" showErrorMessage="1" sqref="F11:I11" xr:uid="{00000000-0002-0000-0500-000001000000}">
      <formula1>#REF!</formula1>
    </dataValidation>
    <dataValidation type="list" allowBlank="1" showInputMessage="1" showErrorMessage="1" sqref="H12" xr:uid="{00000000-0002-0000-0500-000002000000}">
      <formula1>"Please select, 2021, 2022, 2023, 2024, 2025"</formula1>
    </dataValidation>
    <dataValidation type="list" allowBlank="1" showInputMessage="1" showErrorMessage="1" sqref="H12" xr:uid="{00000000-0002-0000-0500-000003000000}">
      <formula1>"2022, 2023, 2024, 2025"</formula1>
    </dataValidation>
  </dataValidation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0BB4-4151-41BD-9E9D-F48B0B7BC236}">
  <sheetPr>
    <pageSetUpPr fitToPage="1"/>
  </sheetPr>
  <dimension ref="A1:R1328"/>
  <sheetViews>
    <sheetView topLeftCell="C7" zoomScale="83" zoomScaleNormal="83" workbookViewId="0">
      <selection activeCell="J28" sqref="J28"/>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6384" width="9.1796875" style="2"/>
  </cols>
  <sheetData>
    <row r="1" spans="1:18" ht="70.900000000000006" customHeight="1" x14ac:dyDescent="0.35">
      <c r="A1" s="5"/>
      <c r="B1" s="5"/>
      <c r="C1" s="5"/>
      <c r="D1" s="5"/>
      <c r="E1" s="5"/>
      <c r="F1" s="5"/>
      <c r="G1" s="5"/>
      <c r="H1" s="5"/>
      <c r="I1" s="5"/>
      <c r="J1" s="5"/>
      <c r="K1" s="5"/>
      <c r="L1" s="5"/>
      <c r="M1" s="5"/>
      <c r="N1" s="5"/>
      <c r="O1" s="5"/>
      <c r="P1" s="5"/>
      <c r="Q1" s="5"/>
      <c r="R1" s="5"/>
    </row>
    <row r="2" spans="1:18" ht="19"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35" t="s">
        <v>53</v>
      </c>
      <c r="L5" s="236"/>
      <c r="M5" s="236"/>
      <c r="N5" s="236"/>
      <c r="O5" s="236"/>
      <c r="P5" s="236"/>
      <c r="Q5" s="236"/>
      <c r="R5" s="237"/>
    </row>
    <row r="6" spans="1:18" ht="16.5" customHeight="1" x14ac:dyDescent="0.35">
      <c r="B6" s="281" t="s">
        <v>5</v>
      </c>
      <c r="C6" s="282"/>
      <c r="D6" s="282"/>
      <c r="E6" s="283"/>
      <c r="F6" s="232" t="s">
        <v>45</v>
      </c>
      <c r="G6" s="233"/>
      <c r="H6" s="234"/>
      <c r="I6" s="96"/>
      <c r="J6" s="37"/>
      <c r="K6" s="238"/>
      <c r="L6" s="239"/>
      <c r="M6" s="239"/>
      <c r="N6" s="239"/>
      <c r="O6" s="239"/>
      <c r="P6" s="239"/>
      <c r="Q6" s="239"/>
      <c r="R6" s="240"/>
    </row>
    <row r="7" spans="1:18" ht="16.5" customHeight="1" thickBot="1" x14ac:dyDescent="0.4">
      <c r="B7" s="284" t="s">
        <v>6</v>
      </c>
      <c r="C7" s="285"/>
      <c r="D7" s="285"/>
      <c r="E7" s="286"/>
      <c r="F7" s="287">
        <v>44750</v>
      </c>
      <c r="G7" s="288"/>
      <c r="H7" s="289"/>
      <c r="I7" s="96"/>
      <c r="J7" s="37"/>
      <c r="K7" s="238"/>
      <c r="L7" s="239"/>
      <c r="M7" s="239"/>
      <c r="N7" s="239"/>
      <c r="O7" s="239"/>
      <c r="P7" s="239"/>
      <c r="Q7" s="239"/>
      <c r="R7" s="240"/>
    </row>
    <row r="8" spans="1:18" ht="15" thickBot="1" x14ac:dyDescent="0.4">
      <c r="B8" s="31"/>
      <c r="C8" s="32"/>
      <c r="D8" s="32"/>
      <c r="E8" s="32"/>
      <c r="F8" s="32"/>
      <c r="G8" s="38"/>
      <c r="H8" s="32"/>
      <c r="I8" s="33"/>
      <c r="J8" s="37"/>
      <c r="K8" s="238"/>
      <c r="L8" s="239"/>
      <c r="M8" s="239"/>
      <c r="N8" s="239"/>
      <c r="O8" s="239"/>
      <c r="P8" s="239"/>
      <c r="Q8" s="239"/>
      <c r="R8" s="240"/>
    </row>
    <row r="9" spans="1:18" ht="15.5" x14ac:dyDescent="0.35">
      <c r="B9" s="120" t="s">
        <v>7</v>
      </c>
      <c r="C9" s="121"/>
      <c r="D9" s="121"/>
      <c r="E9" s="122"/>
      <c r="F9" s="290">
        <v>1050000</v>
      </c>
      <c r="G9" s="291"/>
      <c r="H9" s="292"/>
      <c r="I9" s="97"/>
      <c r="J9" s="37"/>
      <c r="K9" s="238"/>
      <c r="L9" s="239"/>
      <c r="M9" s="239"/>
      <c r="N9" s="239"/>
      <c r="O9" s="239"/>
      <c r="P9" s="239"/>
      <c r="Q9" s="239"/>
      <c r="R9" s="240"/>
    </row>
    <row r="10" spans="1:18" ht="16" thickBot="1" x14ac:dyDescent="0.4">
      <c r="B10" s="115" t="s">
        <v>8</v>
      </c>
      <c r="C10" s="23"/>
      <c r="D10" s="23"/>
      <c r="E10" s="23"/>
      <c r="F10" s="250">
        <v>250000</v>
      </c>
      <c r="G10" s="251"/>
      <c r="H10" s="252"/>
      <c r="I10" s="97"/>
      <c r="J10" s="37"/>
      <c r="K10" s="238"/>
      <c r="L10" s="239"/>
      <c r="M10" s="239"/>
      <c r="N10" s="239"/>
      <c r="O10" s="239"/>
      <c r="P10" s="239"/>
      <c r="Q10" s="239"/>
      <c r="R10" s="240"/>
    </row>
    <row r="11" spans="1:18" ht="16" thickBot="1" x14ac:dyDescent="0.4">
      <c r="B11" s="40"/>
      <c r="C11" s="38"/>
      <c r="D11" s="38"/>
      <c r="E11" s="38"/>
      <c r="F11" s="41"/>
      <c r="G11" s="41"/>
      <c r="H11" s="109"/>
      <c r="I11" s="97"/>
      <c r="J11" s="37"/>
      <c r="K11" s="238"/>
      <c r="L11" s="239"/>
      <c r="M11" s="239"/>
      <c r="N11" s="239"/>
      <c r="O11" s="239"/>
      <c r="P11" s="239"/>
      <c r="Q11" s="239"/>
      <c r="R11" s="240"/>
    </row>
    <row r="12" spans="1:18" ht="16" thickBot="1" x14ac:dyDescent="0.4">
      <c r="B12" s="94" t="s">
        <v>9</v>
      </c>
      <c r="C12" s="18"/>
      <c r="D12" s="18"/>
      <c r="E12" s="19"/>
      <c r="F12" s="253" t="s">
        <v>48</v>
      </c>
      <c r="G12" s="254"/>
      <c r="H12" s="114">
        <v>2022</v>
      </c>
      <c r="I12" s="97"/>
      <c r="J12" s="37"/>
      <c r="K12" s="238"/>
      <c r="L12" s="239"/>
      <c r="M12" s="239"/>
      <c r="N12" s="239"/>
      <c r="O12" s="239"/>
      <c r="P12" s="239"/>
      <c r="Q12" s="239"/>
      <c r="R12" s="240"/>
    </row>
    <row r="13" spans="1:18" ht="16.5" customHeight="1" x14ac:dyDescent="0.35">
      <c r="B13" s="255"/>
      <c r="C13" s="256"/>
      <c r="D13" s="256"/>
      <c r="E13" s="256"/>
      <c r="F13" s="256"/>
      <c r="G13" s="256"/>
      <c r="H13" s="110"/>
      <c r="I13" s="97"/>
      <c r="J13" s="37"/>
      <c r="K13" s="238"/>
      <c r="L13" s="239"/>
      <c r="M13" s="239"/>
      <c r="N13" s="239"/>
      <c r="O13" s="239"/>
      <c r="P13" s="239"/>
      <c r="Q13" s="239"/>
      <c r="R13" s="240"/>
    </row>
    <row r="14" spans="1:18" ht="18" customHeight="1" thickBot="1" x14ac:dyDescent="0.4">
      <c r="B14" s="257"/>
      <c r="C14" s="258"/>
      <c r="D14" s="258"/>
      <c r="E14" s="258"/>
      <c r="F14" s="258"/>
      <c r="G14" s="258"/>
      <c r="H14" s="93"/>
      <c r="I14" s="92"/>
      <c r="J14" s="98"/>
      <c r="K14" s="241"/>
      <c r="L14" s="242"/>
      <c r="M14" s="242"/>
      <c r="N14" s="242"/>
      <c r="O14" s="242"/>
      <c r="P14" s="242"/>
      <c r="Q14" s="242"/>
      <c r="R14" s="243"/>
    </row>
    <row r="15" spans="1:18" ht="22.5" customHeight="1" x14ac:dyDescent="0.35">
      <c r="B15" s="261" t="s">
        <v>11</v>
      </c>
      <c r="C15" s="262"/>
      <c r="D15" s="262"/>
      <c r="E15" s="263"/>
      <c r="F15" s="264">
        <f>F9-M49</f>
        <v>202117</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0.19249238095238094</v>
      </c>
      <c r="G16" s="267"/>
      <c r="H16" s="202"/>
      <c r="I16" s="203"/>
      <c r="J16" s="204"/>
      <c r="K16" s="207"/>
      <c r="L16" s="207"/>
      <c r="M16" s="207"/>
      <c r="N16" s="207"/>
      <c r="O16" s="207"/>
      <c r="P16" s="207"/>
      <c r="Q16" s="207"/>
      <c r="R16" s="208"/>
    </row>
    <row r="17" spans="1:18"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8" ht="8.5" customHeight="1" x14ac:dyDescent="0.35">
      <c r="B18" s="70"/>
      <c r="C18" s="22"/>
      <c r="D18" s="22"/>
      <c r="E18" s="22"/>
      <c r="F18" s="22"/>
      <c r="G18" s="71"/>
      <c r="H18" s="71"/>
      <c r="I18" s="99"/>
      <c r="J18" s="107"/>
      <c r="K18" s="71"/>
      <c r="L18" s="215"/>
      <c r="M18" s="105"/>
      <c r="N18" s="71"/>
      <c r="O18" s="2"/>
      <c r="P18" s="7"/>
      <c r="R18" s="28"/>
    </row>
    <row r="19" spans="1:18" ht="14.5" customHeight="1" x14ac:dyDescent="0.35">
      <c r="B19" s="66" t="s">
        <v>21</v>
      </c>
      <c r="C19" s="67"/>
      <c r="D19" s="67"/>
      <c r="E19" s="67"/>
      <c r="F19" s="67"/>
      <c r="G19" s="123"/>
      <c r="H19" s="112"/>
      <c r="I19" s="7"/>
      <c r="J19" s="108"/>
      <c r="K19" s="103"/>
      <c r="L19" s="215"/>
      <c r="M19" s="106"/>
      <c r="N19" s="103"/>
      <c r="O19" s="2"/>
      <c r="P19" s="7"/>
      <c r="R19" s="7"/>
    </row>
    <row r="20" spans="1:18" ht="14.5" customHeight="1" x14ac:dyDescent="0.35">
      <c r="B20" s="216" t="s">
        <v>22</v>
      </c>
      <c r="C20" s="217"/>
      <c r="D20" s="217"/>
      <c r="E20" s="217"/>
      <c r="F20" s="217"/>
      <c r="G20" s="218"/>
      <c r="H20" s="45"/>
      <c r="I20" s="7"/>
      <c r="J20" s="124">
        <v>28075</v>
      </c>
      <c r="K20" s="125">
        <f>+'March 2022'!P20</f>
        <v>29147</v>
      </c>
      <c r="L20" s="215"/>
      <c r="M20" s="128">
        <v>111232</v>
      </c>
      <c r="N20" s="125">
        <f>87028+100+'March 2022'!P20</f>
        <v>116275</v>
      </c>
      <c r="O20" s="2"/>
      <c r="P20" s="81">
        <f>29596+735</f>
        <v>30331</v>
      </c>
      <c r="R20" s="83">
        <f>248460+2400</f>
        <v>250860</v>
      </c>
    </row>
    <row r="21" spans="1:18" ht="14.5" customHeight="1" x14ac:dyDescent="0.35">
      <c r="B21" s="216" t="s">
        <v>23</v>
      </c>
      <c r="C21" s="217"/>
      <c r="D21" s="217"/>
      <c r="E21" s="217"/>
      <c r="F21" s="217"/>
      <c r="G21" s="218"/>
      <c r="H21" s="45"/>
      <c r="I21" s="7"/>
      <c r="J21" s="126">
        <v>139706</v>
      </c>
      <c r="K21" s="127">
        <f>+'March 2022'!P21</f>
        <v>185521</v>
      </c>
      <c r="L21" s="215"/>
      <c r="M21" s="129">
        <v>505677</v>
      </c>
      <c r="N21" s="127">
        <f>376450+617+'March 2022'!P21</f>
        <v>562588</v>
      </c>
      <c r="O21" s="2"/>
      <c r="P21" s="81">
        <f>188375+3575</f>
        <v>191950</v>
      </c>
      <c r="R21" s="83">
        <f>1403952+13600</f>
        <v>1417552</v>
      </c>
    </row>
    <row r="22" spans="1:18" ht="14.5" customHeight="1" x14ac:dyDescent="0.35">
      <c r="B22" s="216" t="s">
        <v>24</v>
      </c>
      <c r="C22" s="217"/>
      <c r="D22" s="217"/>
      <c r="E22" s="217"/>
      <c r="F22" s="217"/>
      <c r="G22" s="218"/>
      <c r="H22" s="45"/>
      <c r="I22" s="7"/>
      <c r="J22" s="126">
        <v>0</v>
      </c>
      <c r="K22" s="127"/>
      <c r="L22" s="215"/>
      <c r="M22" s="129"/>
      <c r="N22" s="127"/>
      <c r="O22" s="2"/>
      <c r="P22" s="81"/>
      <c r="R22" s="83"/>
    </row>
    <row r="23" spans="1:18" ht="14.5" customHeight="1" x14ac:dyDescent="0.35">
      <c r="B23" s="216" t="s">
        <v>25</v>
      </c>
      <c r="C23" s="217"/>
      <c r="D23" s="217"/>
      <c r="E23" s="217"/>
      <c r="F23" s="217"/>
      <c r="G23" s="218"/>
      <c r="H23" s="45"/>
      <c r="I23" s="7"/>
      <c r="J23" s="126">
        <v>0</v>
      </c>
      <c r="K23" s="127"/>
      <c r="L23" s="215"/>
      <c r="M23" s="129"/>
      <c r="N23" s="127"/>
      <c r="O23" s="2"/>
      <c r="P23" s="81"/>
      <c r="R23" s="83"/>
    </row>
    <row r="24" spans="1:18" ht="14.5" customHeight="1" x14ac:dyDescent="0.35">
      <c r="B24" s="216" t="s">
        <v>26</v>
      </c>
      <c r="C24" s="217"/>
      <c r="D24" s="217"/>
      <c r="E24" s="217"/>
      <c r="F24" s="217"/>
      <c r="G24" s="218"/>
      <c r="H24" s="45"/>
      <c r="I24" s="7"/>
      <c r="J24" s="126">
        <v>7859</v>
      </c>
      <c r="K24" s="127">
        <f>+'March 2022'!P24</f>
        <v>5000</v>
      </c>
      <c r="L24" s="215"/>
      <c r="M24" s="129">
        <v>36687</v>
      </c>
      <c r="N24" s="127">
        <f>30000+'March 2022'!P24</f>
        <v>35000</v>
      </c>
      <c r="O24" s="2"/>
      <c r="P24" s="81">
        <v>5000</v>
      </c>
      <c r="R24" s="83">
        <v>41000</v>
      </c>
    </row>
    <row r="25" spans="1:18" ht="14.5" customHeight="1" x14ac:dyDescent="0.35">
      <c r="B25" s="216" t="s">
        <v>27</v>
      </c>
      <c r="C25" s="217"/>
      <c r="D25" s="217"/>
      <c r="E25" s="217"/>
      <c r="F25" s="217"/>
      <c r="G25" s="218"/>
      <c r="H25" s="45"/>
      <c r="I25" s="7"/>
      <c r="J25" s="146">
        <v>838</v>
      </c>
      <c r="K25" s="143"/>
      <c r="L25" s="215"/>
      <c r="M25" s="146">
        <v>2229</v>
      </c>
      <c r="N25" s="133"/>
      <c r="O25" s="2"/>
      <c r="P25" s="141"/>
      <c r="R25" s="137"/>
    </row>
    <row r="26" spans="1:18" s="3" customFormat="1" ht="14.5" customHeight="1" x14ac:dyDescent="0.35">
      <c r="A26" s="4"/>
      <c r="B26" s="65"/>
      <c r="G26" s="72"/>
      <c r="H26" s="72"/>
      <c r="I26" s="7"/>
      <c r="J26" s="136">
        <f>SUM(J20:J25)</f>
        <v>176478</v>
      </c>
      <c r="K26" s="144">
        <f>SUM(K20:K25)</f>
        <v>219668</v>
      </c>
      <c r="L26" s="215"/>
      <c r="M26" s="149">
        <f>SUM(M20:M25)</f>
        <v>655825</v>
      </c>
      <c r="N26" s="152">
        <f>SUM(N20:N25)</f>
        <v>713863</v>
      </c>
      <c r="P26" s="135">
        <f>SUM(P20:P25)</f>
        <v>227281</v>
      </c>
      <c r="R26" s="138">
        <f>SUM(R20:R25)</f>
        <v>1709412</v>
      </c>
    </row>
    <row r="27" spans="1:18" ht="14.5" customHeight="1" x14ac:dyDescent="0.35">
      <c r="B27" s="66" t="s">
        <v>28</v>
      </c>
      <c r="C27" s="67"/>
      <c r="D27" s="67"/>
      <c r="E27" s="67"/>
      <c r="F27" s="67"/>
      <c r="G27" s="69"/>
      <c r="H27" s="45"/>
      <c r="I27" s="7"/>
      <c r="J27" s="147"/>
      <c r="K27" s="145"/>
      <c r="L27" s="215"/>
      <c r="M27" s="148"/>
      <c r="N27" s="145"/>
      <c r="O27" s="2"/>
      <c r="P27" s="139"/>
      <c r="R27" s="139"/>
    </row>
    <row r="28" spans="1:18" ht="14.5" customHeight="1" x14ac:dyDescent="0.35">
      <c r="B28" s="181" t="s">
        <v>29</v>
      </c>
      <c r="C28" s="182"/>
      <c r="D28" s="182"/>
      <c r="E28" s="182"/>
      <c r="F28" s="182"/>
      <c r="G28" s="183"/>
      <c r="H28" s="45"/>
      <c r="I28" s="7"/>
      <c r="J28" s="126">
        <v>51778</v>
      </c>
      <c r="K28" s="127">
        <f>+'March 2022'!P28</f>
        <v>18000</v>
      </c>
      <c r="L28" s="215"/>
      <c r="M28" s="129">
        <v>134113</v>
      </c>
      <c r="N28" s="127">
        <f>211500+'March 2022'!P28</f>
        <v>229500</v>
      </c>
      <c r="O28" s="2"/>
      <c r="P28" s="81">
        <v>13000</v>
      </c>
      <c r="R28" s="83">
        <v>260500</v>
      </c>
    </row>
    <row r="29" spans="1:18" ht="14.5" customHeight="1" x14ac:dyDescent="0.35">
      <c r="B29" s="181" t="s">
        <v>30</v>
      </c>
      <c r="C29" s="182"/>
      <c r="D29" s="182"/>
      <c r="E29" s="182"/>
      <c r="F29" s="182"/>
      <c r="G29" s="183"/>
      <c r="H29" s="45"/>
      <c r="I29" s="7"/>
      <c r="J29" s="126">
        <v>6021</v>
      </c>
      <c r="K29" s="127">
        <f>+'March 2022'!P29</f>
        <v>4500</v>
      </c>
      <c r="L29" s="215"/>
      <c r="M29" s="129">
        <v>17666</v>
      </c>
      <c r="N29" s="127">
        <f>10500+'March 2022'!P29</f>
        <v>15000</v>
      </c>
      <c r="O29" s="2"/>
      <c r="P29" s="81">
        <v>4500</v>
      </c>
      <c r="R29" s="83">
        <v>35500</v>
      </c>
    </row>
    <row r="30" spans="1:18" ht="14.5" customHeight="1" x14ac:dyDescent="0.35">
      <c r="B30" s="181" t="s">
        <v>31</v>
      </c>
      <c r="C30" s="182"/>
      <c r="D30" s="182"/>
      <c r="E30" s="182"/>
      <c r="F30" s="182"/>
      <c r="G30" s="183"/>
      <c r="H30" s="45"/>
      <c r="I30" s="7"/>
      <c r="J30" s="126">
        <v>0</v>
      </c>
      <c r="K30" s="127"/>
      <c r="L30" s="215"/>
      <c r="M30" s="129">
        <v>0</v>
      </c>
      <c r="N30" s="127"/>
      <c r="O30" s="2"/>
      <c r="P30" s="81"/>
      <c r="R30" s="83"/>
    </row>
    <row r="31" spans="1:18" ht="14.5" customHeight="1" x14ac:dyDescent="0.35">
      <c r="B31" s="181" t="s">
        <v>32</v>
      </c>
      <c r="C31" s="182"/>
      <c r="D31" s="182"/>
      <c r="E31" s="182"/>
      <c r="F31" s="182"/>
      <c r="G31" s="183"/>
      <c r="H31" s="45"/>
      <c r="I31" s="7"/>
      <c r="J31" s="146"/>
      <c r="K31" s="143"/>
      <c r="L31" s="215"/>
      <c r="M31" s="134">
        <v>0</v>
      </c>
      <c r="N31" s="133"/>
      <c r="O31" s="2"/>
      <c r="P31" s="141"/>
      <c r="R31" s="137"/>
    </row>
    <row r="32" spans="1:18" s="3" customFormat="1" ht="14.5" customHeight="1" x14ac:dyDescent="0.35">
      <c r="A32" s="4"/>
      <c r="B32" s="65"/>
      <c r="G32" s="72"/>
      <c r="H32" s="72"/>
      <c r="I32" s="7"/>
      <c r="J32" s="149">
        <f>SUM(J28:J31)</f>
        <v>57799</v>
      </c>
      <c r="K32" s="144">
        <f>SUM(K28:K31)</f>
        <v>22500</v>
      </c>
      <c r="L32" s="215"/>
      <c r="M32" s="149">
        <f>SUM(M28:M31)</f>
        <v>151779</v>
      </c>
      <c r="N32" s="151">
        <f>SUM(N28:N31)</f>
        <v>244500</v>
      </c>
      <c r="P32" s="135">
        <f>SUM(P28:P31)</f>
        <v>17500</v>
      </c>
      <c r="R32" s="140">
        <f>SUM(R28:R31)</f>
        <v>296000</v>
      </c>
    </row>
    <row r="33" spans="1:18" ht="14.5" customHeight="1" x14ac:dyDescent="0.35">
      <c r="B33" s="66" t="s">
        <v>33</v>
      </c>
      <c r="C33" s="67"/>
      <c r="D33" s="67"/>
      <c r="E33" s="67"/>
      <c r="F33" s="67"/>
      <c r="G33" s="123"/>
      <c r="H33" s="112"/>
      <c r="I33" s="7"/>
      <c r="J33" s="148"/>
      <c r="K33" s="145"/>
      <c r="L33" s="215"/>
      <c r="M33" s="15"/>
      <c r="N33" s="45"/>
      <c r="O33" s="2"/>
      <c r="P33" s="139"/>
      <c r="R33" s="7"/>
    </row>
    <row r="34" spans="1:18" ht="14.5" customHeight="1" x14ac:dyDescent="0.35">
      <c r="B34" s="181" t="s">
        <v>34</v>
      </c>
      <c r="C34" s="182"/>
      <c r="D34" s="182"/>
      <c r="E34" s="182"/>
      <c r="F34" s="182"/>
      <c r="G34" s="183"/>
      <c r="H34" s="45"/>
      <c r="I34" s="7"/>
      <c r="J34" s="126">
        <v>140</v>
      </c>
      <c r="K34" s="127"/>
      <c r="L34" s="215"/>
      <c r="M34" s="129">
        <v>1512</v>
      </c>
      <c r="N34" s="127"/>
      <c r="O34" s="2"/>
      <c r="P34" s="81"/>
      <c r="R34" s="83"/>
    </row>
    <row r="35" spans="1:18" ht="14.5" customHeight="1" x14ac:dyDescent="0.35">
      <c r="B35" s="181" t="s">
        <v>35</v>
      </c>
      <c r="C35" s="182"/>
      <c r="D35" s="182"/>
      <c r="E35" s="182"/>
      <c r="F35" s="182"/>
      <c r="G35" s="183"/>
      <c r="H35" s="45"/>
      <c r="I35" s="7"/>
      <c r="J35" s="132">
        <v>8965</v>
      </c>
      <c r="K35" s="143">
        <v>7500</v>
      </c>
      <c r="L35" s="215"/>
      <c r="M35" s="134">
        <v>38767</v>
      </c>
      <c r="N35" s="133">
        <f>28000+'March 2022'!P35</f>
        <v>35500</v>
      </c>
      <c r="O35" s="2"/>
      <c r="P35" s="82">
        <v>7500</v>
      </c>
      <c r="R35" s="137">
        <v>74000</v>
      </c>
    </row>
    <row r="36" spans="1:18" s="3" customFormat="1" ht="14.5" customHeight="1" x14ac:dyDescent="0.35">
      <c r="B36" s="29"/>
      <c r="G36" s="72"/>
      <c r="H36" s="72"/>
      <c r="I36" s="7"/>
      <c r="J36" s="149">
        <f>SUM(J34:J35)</f>
        <v>9105</v>
      </c>
      <c r="K36" s="151">
        <f>SUM(K34:K35)</f>
        <v>7500</v>
      </c>
      <c r="L36" s="215"/>
      <c r="M36" s="149">
        <f>SUM(M34:M35)</f>
        <v>40279</v>
      </c>
      <c r="N36" s="152">
        <f>SUM(N34:N35)</f>
        <v>35500</v>
      </c>
      <c r="P36" s="140">
        <f>SUM(P34:P35)</f>
        <v>7500</v>
      </c>
      <c r="R36" s="140">
        <f>SUM(R34:R35)</f>
        <v>74000</v>
      </c>
    </row>
    <row r="37" spans="1:18" ht="15" customHeight="1" thickBot="1" x14ac:dyDescent="0.4">
      <c r="B37" s="73"/>
      <c r="C37" s="23"/>
      <c r="D37" s="23"/>
      <c r="E37" s="23"/>
      <c r="F37" s="23"/>
      <c r="G37" s="74"/>
      <c r="H37" s="74"/>
      <c r="I37" s="100"/>
      <c r="J37" s="150"/>
      <c r="K37" s="45"/>
      <c r="L37" s="215"/>
      <c r="M37" s="150"/>
      <c r="N37" s="153"/>
      <c r="O37" s="2"/>
      <c r="P37" s="142"/>
      <c r="R37" s="7"/>
    </row>
    <row r="38" spans="1:18" ht="14.5" customHeight="1" thickBot="1" x14ac:dyDescent="0.4">
      <c r="A38"/>
      <c r="B38" s="188" t="s">
        <v>36</v>
      </c>
      <c r="C38" s="189"/>
      <c r="D38" s="189"/>
      <c r="E38" s="189"/>
      <c r="F38" s="189"/>
      <c r="G38" s="189"/>
      <c r="H38" s="89"/>
      <c r="I38" s="89"/>
      <c r="J38" s="12">
        <f>J26+J32+J36</f>
        <v>243382</v>
      </c>
      <c r="K38" s="8">
        <f>K26+K32+K36</f>
        <v>249668</v>
      </c>
      <c r="L38" s="50"/>
      <c r="M38" s="24">
        <f>M26+M32+M36</f>
        <v>847883</v>
      </c>
      <c r="N38" s="47">
        <f>N26+N32+N36</f>
        <v>993863</v>
      </c>
      <c r="O38" s="3"/>
      <c r="P38" s="44">
        <f>P26+P32+P36</f>
        <v>252281</v>
      </c>
      <c r="R38" s="51">
        <f>R26+R32+R36</f>
        <v>2079412</v>
      </c>
    </row>
    <row r="39" spans="1:18" ht="15" thickBot="1" x14ac:dyDescent="0.4">
      <c r="B39" s="35"/>
      <c r="C39" s="36"/>
      <c r="D39" s="36"/>
      <c r="E39" s="36"/>
      <c r="F39" s="36"/>
      <c r="G39" s="36"/>
      <c r="H39" s="36"/>
      <c r="I39" s="36"/>
      <c r="J39" s="17"/>
      <c r="K39" s="48"/>
      <c r="L39" s="36"/>
      <c r="M39" s="17"/>
      <c r="N39" s="48"/>
      <c r="O39" s="2"/>
      <c r="P39" s="7"/>
      <c r="R39" s="52"/>
    </row>
    <row r="40" spans="1:18"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8" ht="4.9000000000000004" customHeight="1" x14ac:dyDescent="0.35">
      <c r="B41" s="30"/>
      <c r="J41" s="15"/>
      <c r="K41" s="45"/>
      <c r="M41" s="15"/>
      <c r="N41" s="45"/>
      <c r="O41" s="2"/>
      <c r="P41" s="7"/>
      <c r="R41" s="7"/>
    </row>
    <row r="42" spans="1:18" ht="15.5" x14ac:dyDescent="0.35">
      <c r="B42" s="65" t="s">
        <v>39</v>
      </c>
      <c r="G42" s="131"/>
      <c r="H42" s="131"/>
      <c r="I42" s="34"/>
      <c r="J42" s="15"/>
      <c r="K42" s="45"/>
      <c r="M42" s="15"/>
      <c r="N42" s="45"/>
      <c r="O42" s="2"/>
      <c r="P42" s="7"/>
      <c r="R42" s="7"/>
    </row>
    <row r="43" spans="1:18" x14ac:dyDescent="0.35">
      <c r="B43" s="259"/>
      <c r="C43" s="260"/>
      <c r="D43" s="260"/>
      <c r="E43" s="260"/>
      <c r="F43" s="260"/>
      <c r="G43" s="260"/>
      <c r="H43" s="130"/>
      <c r="I43" s="91"/>
      <c r="J43" s="129"/>
      <c r="K43" s="127"/>
      <c r="M43" s="129"/>
      <c r="N43" s="127"/>
      <c r="O43" s="2"/>
      <c r="P43" s="81"/>
      <c r="R43" s="83"/>
    </row>
    <row r="44" spans="1:18" x14ac:dyDescent="0.35">
      <c r="B44" s="259"/>
      <c r="C44" s="260"/>
      <c r="D44" s="260"/>
      <c r="E44" s="260"/>
      <c r="F44" s="260"/>
      <c r="G44" s="260"/>
      <c r="H44" s="130"/>
      <c r="I44" s="91"/>
      <c r="J44" s="129"/>
      <c r="K44" s="127"/>
      <c r="M44" s="129"/>
      <c r="N44" s="127"/>
      <c r="O44" s="2"/>
      <c r="P44" s="81"/>
      <c r="R44" s="83"/>
    </row>
    <row r="45" spans="1:18" x14ac:dyDescent="0.35">
      <c r="B45" s="259"/>
      <c r="C45" s="260"/>
      <c r="D45" s="260"/>
      <c r="E45" s="260"/>
      <c r="F45" s="260"/>
      <c r="G45" s="260"/>
      <c r="H45" s="130"/>
      <c r="I45" s="91"/>
      <c r="J45" s="129"/>
      <c r="K45" s="127"/>
      <c r="M45" s="129"/>
      <c r="N45" s="127"/>
      <c r="O45" s="2"/>
      <c r="P45" s="81"/>
      <c r="R45" s="83"/>
    </row>
    <row r="46" spans="1:18" ht="8.5" customHeight="1" thickBot="1" x14ac:dyDescent="0.4">
      <c r="B46" s="30"/>
      <c r="J46" s="15"/>
      <c r="K46" s="45"/>
      <c r="M46" s="15"/>
      <c r="N46" s="45"/>
      <c r="O46" s="2"/>
      <c r="P46" s="7"/>
      <c r="R46" s="7"/>
    </row>
    <row r="47" spans="1:18"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8"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243382</v>
      </c>
      <c r="K49" s="10">
        <f>K47+K38</f>
        <v>249668</v>
      </c>
      <c r="L49" s="42"/>
      <c r="M49" s="26">
        <f>M47+M38</f>
        <v>847883</v>
      </c>
      <c r="N49" s="49">
        <f>N47+N38</f>
        <v>993863</v>
      </c>
      <c r="O49" s="42"/>
      <c r="P49" s="76">
        <f>P47+P38</f>
        <v>252281</v>
      </c>
      <c r="Q49" s="23"/>
      <c r="R49" s="77">
        <f>R47+R38</f>
        <v>2079412</v>
      </c>
    </row>
    <row r="50" spans="1:18" ht="24" customHeight="1" x14ac:dyDescent="0.35">
      <c r="O50" s="2"/>
    </row>
    <row r="51" spans="1:18" ht="22.5" customHeight="1" x14ac:dyDescent="0.35">
      <c r="O51" s="2"/>
    </row>
    <row r="52" spans="1:18" x14ac:dyDescent="0.35">
      <c r="O52" s="2"/>
    </row>
    <row r="53" spans="1:18" x14ac:dyDescent="0.35">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row r="221" s="2" customFormat="1" x14ac:dyDescent="0.35"/>
    <row r="222" s="2" customFormat="1" x14ac:dyDescent="0.35"/>
    <row r="223" s="2" customFormat="1" x14ac:dyDescent="0.35"/>
    <row r="224" s="2" customFormat="1" x14ac:dyDescent="0.35"/>
    <row r="225" s="2" customFormat="1" x14ac:dyDescent="0.35"/>
    <row r="226" s="2" customFormat="1" x14ac:dyDescent="0.35"/>
    <row r="227" s="2" customFormat="1" x14ac:dyDescent="0.35"/>
    <row r="228" s="2" customFormat="1" x14ac:dyDescent="0.35"/>
    <row r="229" s="2" customFormat="1" x14ac:dyDescent="0.35"/>
    <row r="230" s="2" customFormat="1" x14ac:dyDescent="0.35"/>
    <row r="231" s="2" customFormat="1" x14ac:dyDescent="0.35"/>
    <row r="232" s="2" customFormat="1" x14ac:dyDescent="0.35"/>
    <row r="233" s="2" customFormat="1" x14ac:dyDescent="0.35"/>
    <row r="234" s="2" customFormat="1" x14ac:dyDescent="0.35"/>
    <row r="235" s="2" customFormat="1" x14ac:dyDescent="0.35"/>
    <row r="236" s="2" customFormat="1" x14ac:dyDescent="0.35"/>
    <row r="237" s="2" customFormat="1" x14ac:dyDescent="0.35"/>
    <row r="238" s="2" customFormat="1" x14ac:dyDescent="0.35"/>
    <row r="239" s="2" customFormat="1" x14ac:dyDescent="0.35"/>
    <row r="240" s="2" customFormat="1" x14ac:dyDescent="0.35"/>
    <row r="241" s="2" customFormat="1" x14ac:dyDescent="0.35"/>
    <row r="242" s="2" customFormat="1" x14ac:dyDescent="0.35"/>
    <row r="243" s="2" customFormat="1" x14ac:dyDescent="0.35"/>
    <row r="244" s="2" customFormat="1" x14ac:dyDescent="0.35"/>
    <row r="245" s="2" customFormat="1" x14ac:dyDescent="0.35"/>
    <row r="246" s="2" customFormat="1" x14ac:dyDescent="0.35"/>
    <row r="247" s="2" customFormat="1" x14ac:dyDescent="0.35"/>
    <row r="248" s="2" customFormat="1" x14ac:dyDescent="0.35"/>
    <row r="249" s="2" customFormat="1" x14ac:dyDescent="0.35"/>
    <row r="250" s="2" customFormat="1" x14ac:dyDescent="0.35"/>
    <row r="251" s="2" customFormat="1" x14ac:dyDescent="0.35"/>
    <row r="252" s="2" customFormat="1" x14ac:dyDescent="0.35"/>
    <row r="253" s="2" customFormat="1" x14ac:dyDescent="0.35"/>
    <row r="254" s="2" customFormat="1" x14ac:dyDescent="0.35"/>
    <row r="255" s="2" customFormat="1" x14ac:dyDescent="0.35"/>
    <row r="256" s="2" customFormat="1" x14ac:dyDescent="0.35"/>
    <row r="257" s="2" customFormat="1" x14ac:dyDescent="0.35"/>
    <row r="258" s="2" customFormat="1" x14ac:dyDescent="0.35"/>
    <row r="259" s="2" customFormat="1" x14ac:dyDescent="0.35"/>
    <row r="260" s="2" customFormat="1" x14ac:dyDescent="0.35"/>
    <row r="261" s="2" customFormat="1" x14ac:dyDescent="0.35"/>
    <row r="262" s="2" customFormat="1" x14ac:dyDescent="0.35"/>
    <row r="263" s="2" customFormat="1" x14ac:dyDescent="0.35"/>
    <row r="264" s="2" customFormat="1" x14ac:dyDescent="0.35"/>
    <row r="265" s="2" customFormat="1" x14ac:dyDescent="0.35"/>
    <row r="266" s="2" customFormat="1" x14ac:dyDescent="0.35"/>
    <row r="267" s="2" customFormat="1" x14ac:dyDescent="0.35"/>
    <row r="268" s="2" customFormat="1" x14ac:dyDescent="0.35"/>
    <row r="269" s="2" customFormat="1" x14ac:dyDescent="0.35"/>
    <row r="270" s="2" customFormat="1" x14ac:dyDescent="0.35"/>
    <row r="271" s="2" customFormat="1" x14ac:dyDescent="0.35"/>
    <row r="272" s="2" customFormat="1" x14ac:dyDescent="0.35"/>
    <row r="273" s="2" customFormat="1" x14ac:dyDescent="0.35"/>
    <row r="274" s="2" customFormat="1" x14ac:dyDescent="0.35"/>
    <row r="275" s="2" customFormat="1" x14ac:dyDescent="0.35"/>
    <row r="276" s="2" customFormat="1" x14ac:dyDescent="0.35"/>
    <row r="277" s="2" customFormat="1" x14ac:dyDescent="0.35"/>
    <row r="278" s="2" customFormat="1" x14ac:dyDescent="0.35"/>
    <row r="279" s="2" customFormat="1" x14ac:dyDescent="0.35"/>
    <row r="280" s="2" customFormat="1" x14ac:dyDescent="0.35"/>
    <row r="281" s="2" customFormat="1" x14ac:dyDescent="0.35"/>
    <row r="282" s="2" customFormat="1" x14ac:dyDescent="0.35"/>
    <row r="283" s="2" customFormat="1" x14ac:dyDescent="0.35"/>
    <row r="284" s="2" customFormat="1" x14ac:dyDescent="0.35"/>
    <row r="285" s="2" customFormat="1" x14ac:dyDescent="0.35"/>
    <row r="286" s="2" customFormat="1" x14ac:dyDescent="0.35"/>
    <row r="287" s="2" customFormat="1" x14ac:dyDescent="0.35"/>
    <row r="288" s="2" customFormat="1" x14ac:dyDescent="0.35"/>
    <row r="289" s="2" customFormat="1" x14ac:dyDescent="0.35"/>
    <row r="290" s="2" customFormat="1" x14ac:dyDescent="0.35"/>
    <row r="291" s="2" customFormat="1" x14ac:dyDescent="0.35"/>
    <row r="292" s="2" customFormat="1" x14ac:dyDescent="0.35"/>
    <row r="293" s="2" customFormat="1" x14ac:dyDescent="0.35"/>
    <row r="294" s="2" customFormat="1" x14ac:dyDescent="0.35"/>
    <row r="295" s="2" customFormat="1" x14ac:dyDescent="0.35"/>
    <row r="296" s="2" customFormat="1" x14ac:dyDescent="0.35"/>
    <row r="297" s="2" customFormat="1" x14ac:dyDescent="0.35"/>
    <row r="298" s="2" customFormat="1" x14ac:dyDescent="0.35"/>
    <row r="299" s="2" customFormat="1" x14ac:dyDescent="0.35"/>
    <row r="300" s="2" customFormat="1" x14ac:dyDescent="0.35"/>
    <row r="301" s="2" customFormat="1" x14ac:dyDescent="0.35"/>
    <row r="302" s="2" customFormat="1" x14ac:dyDescent="0.35"/>
    <row r="303" s="2" customFormat="1" x14ac:dyDescent="0.35"/>
    <row r="304" s="2" customFormat="1" x14ac:dyDescent="0.35"/>
    <row r="305" s="2" customFormat="1" x14ac:dyDescent="0.35"/>
    <row r="306" s="2" customFormat="1" x14ac:dyDescent="0.35"/>
    <row r="307" s="2" customFormat="1" x14ac:dyDescent="0.35"/>
    <row r="308" s="2" customFormat="1" x14ac:dyDescent="0.35"/>
    <row r="309" s="2" customFormat="1" x14ac:dyDescent="0.35"/>
    <row r="310" s="2" customFormat="1" x14ac:dyDescent="0.35"/>
    <row r="311" s="2" customFormat="1" x14ac:dyDescent="0.35"/>
    <row r="312" s="2" customFormat="1" x14ac:dyDescent="0.35"/>
    <row r="313" s="2" customFormat="1" x14ac:dyDescent="0.35"/>
    <row r="314" s="2" customFormat="1" x14ac:dyDescent="0.35"/>
    <row r="315" s="2" customFormat="1" x14ac:dyDescent="0.35"/>
    <row r="316" s="2" customFormat="1" x14ac:dyDescent="0.35"/>
    <row r="317" s="2" customFormat="1" x14ac:dyDescent="0.35"/>
    <row r="318" s="2" customFormat="1" x14ac:dyDescent="0.35"/>
    <row r="319" s="2" customFormat="1" x14ac:dyDescent="0.35"/>
    <row r="320" s="2" customFormat="1" x14ac:dyDescent="0.35"/>
    <row r="321" s="2" customFormat="1" x14ac:dyDescent="0.35"/>
    <row r="322" s="2" customFormat="1" x14ac:dyDescent="0.35"/>
    <row r="323" s="2" customFormat="1" x14ac:dyDescent="0.35"/>
    <row r="324" s="2" customFormat="1" x14ac:dyDescent="0.35"/>
    <row r="325" s="2" customFormat="1" x14ac:dyDescent="0.35"/>
    <row r="326" s="2" customFormat="1" x14ac:dyDescent="0.35"/>
    <row r="327" s="2" customFormat="1" x14ac:dyDescent="0.35"/>
    <row r="328" s="2" customFormat="1" x14ac:dyDescent="0.35"/>
    <row r="329" s="2" customFormat="1" x14ac:dyDescent="0.35"/>
    <row r="330" s="2" customFormat="1" x14ac:dyDescent="0.35"/>
    <row r="331" s="2" customFormat="1" x14ac:dyDescent="0.35"/>
    <row r="332" s="2" customFormat="1" x14ac:dyDescent="0.35"/>
    <row r="333" s="2" customFormat="1" x14ac:dyDescent="0.35"/>
    <row r="334" s="2" customFormat="1" x14ac:dyDescent="0.35"/>
    <row r="335" s="2" customFormat="1" x14ac:dyDescent="0.35"/>
    <row r="336" s="2" customFormat="1" x14ac:dyDescent="0.35"/>
    <row r="337" s="2" customFormat="1" x14ac:dyDescent="0.35"/>
    <row r="338" s="2" customFormat="1" x14ac:dyDescent="0.35"/>
    <row r="339" s="2" customFormat="1" x14ac:dyDescent="0.35"/>
    <row r="340" s="2" customFormat="1" x14ac:dyDescent="0.35"/>
    <row r="341" s="2" customFormat="1" x14ac:dyDescent="0.35"/>
    <row r="342" s="2" customFormat="1" x14ac:dyDescent="0.35"/>
    <row r="343" s="2" customFormat="1" x14ac:dyDescent="0.35"/>
    <row r="344" s="2" customFormat="1" x14ac:dyDescent="0.35"/>
    <row r="345" s="2" customFormat="1" x14ac:dyDescent="0.35"/>
    <row r="346" s="2" customFormat="1" x14ac:dyDescent="0.35"/>
    <row r="347" s="2" customFormat="1" x14ac:dyDescent="0.35"/>
    <row r="348" s="2" customFormat="1" x14ac:dyDescent="0.35"/>
    <row r="349" s="2" customFormat="1" x14ac:dyDescent="0.35"/>
    <row r="350" s="2" customFormat="1" x14ac:dyDescent="0.35"/>
    <row r="351" s="2" customFormat="1" x14ac:dyDescent="0.35"/>
    <row r="352" s="2" customFormat="1" x14ac:dyDescent="0.35"/>
    <row r="353" s="2" customFormat="1" x14ac:dyDescent="0.35"/>
    <row r="354" s="2" customFormat="1" x14ac:dyDescent="0.35"/>
    <row r="355" s="2" customFormat="1" x14ac:dyDescent="0.35"/>
    <row r="356" s="2" customFormat="1" x14ac:dyDescent="0.35"/>
    <row r="357" s="2" customFormat="1" x14ac:dyDescent="0.35"/>
    <row r="358" s="2" customFormat="1" x14ac:dyDescent="0.35"/>
    <row r="359" s="2" customFormat="1" x14ac:dyDescent="0.35"/>
    <row r="360" s="2" customFormat="1" x14ac:dyDescent="0.35"/>
    <row r="361" s="2" customFormat="1" x14ac:dyDescent="0.35"/>
    <row r="362" s="2" customFormat="1" x14ac:dyDescent="0.35"/>
    <row r="363" s="2" customFormat="1" x14ac:dyDescent="0.35"/>
    <row r="364" s="2" customFormat="1" x14ac:dyDescent="0.35"/>
    <row r="365" s="2" customFormat="1" x14ac:dyDescent="0.35"/>
    <row r="366" s="2" customFormat="1" x14ac:dyDescent="0.35"/>
    <row r="367" s="2" customFormat="1" x14ac:dyDescent="0.35"/>
    <row r="368" s="2" customFormat="1" x14ac:dyDescent="0.35"/>
    <row r="369" s="2" customFormat="1" x14ac:dyDescent="0.35"/>
    <row r="370" s="2" customFormat="1" x14ac:dyDescent="0.35"/>
    <row r="371" s="2" customFormat="1" x14ac:dyDescent="0.35"/>
    <row r="372" s="2" customFormat="1" x14ac:dyDescent="0.35"/>
    <row r="373" s="2" customFormat="1" x14ac:dyDescent="0.35"/>
    <row r="374" s="2" customFormat="1" x14ac:dyDescent="0.35"/>
    <row r="375" s="2" customFormat="1" x14ac:dyDescent="0.35"/>
    <row r="376" s="2" customFormat="1" x14ac:dyDescent="0.35"/>
    <row r="377" s="2" customFormat="1" x14ac:dyDescent="0.35"/>
    <row r="378" s="2" customFormat="1" x14ac:dyDescent="0.35"/>
    <row r="379" s="2" customFormat="1" x14ac:dyDescent="0.35"/>
    <row r="380" s="2" customFormat="1" x14ac:dyDescent="0.35"/>
    <row r="381" s="2" customFormat="1" x14ac:dyDescent="0.35"/>
    <row r="382" s="2" customFormat="1" x14ac:dyDescent="0.35"/>
    <row r="383" s="2" customFormat="1" x14ac:dyDescent="0.35"/>
    <row r="384" s="2" customFormat="1" x14ac:dyDescent="0.35"/>
    <row r="385" s="2" customFormat="1" x14ac:dyDescent="0.35"/>
    <row r="386" s="2" customFormat="1" x14ac:dyDescent="0.35"/>
    <row r="387" s="2" customFormat="1" x14ac:dyDescent="0.35"/>
    <row r="388" s="2" customFormat="1" x14ac:dyDescent="0.35"/>
    <row r="389" s="2" customFormat="1" x14ac:dyDescent="0.35"/>
    <row r="390" s="2" customFormat="1" x14ac:dyDescent="0.35"/>
    <row r="391" s="2" customFormat="1" x14ac:dyDescent="0.35"/>
    <row r="392" s="2" customFormat="1" x14ac:dyDescent="0.35"/>
    <row r="393" s="2" customFormat="1" x14ac:dyDescent="0.35"/>
    <row r="394" s="2" customFormat="1" x14ac:dyDescent="0.35"/>
    <row r="395" s="2" customFormat="1" x14ac:dyDescent="0.35"/>
    <row r="396" s="2" customFormat="1" x14ac:dyDescent="0.35"/>
    <row r="397" s="2" customFormat="1" x14ac:dyDescent="0.35"/>
    <row r="398" s="2" customFormat="1" x14ac:dyDescent="0.35"/>
    <row r="399" s="2" customFormat="1" x14ac:dyDescent="0.35"/>
    <row r="400" s="2" customFormat="1" x14ac:dyDescent="0.35"/>
    <row r="401" s="2" customFormat="1" x14ac:dyDescent="0.35"/>
    <row r="402" s="2" customFormat="1" x14ac:dyDescent="0.35"/>
    <row r="403" s="2" customFormat="1" x14ac:dyDescent="0.35"/>
    <row r="404" s="2" customFormat="1" x14ac:dyDescent="0.35"/>
    <row r="405" s="2" customFormat="1" x14ac:dyDescent="0.35"/>
    <row r="406" s="2" customFormat="1" x14ac:dyDescent="0.35"/>
    <row r="407" s="2" customFormat="1" x14ac:dyDescent="0.35"/>
    <row r="408" s="2" customFormat="1" x14ac:dyDescent="0.35"/>
    <row r="409" s="2" customFormat="1" x14ac:dyDescent="0.35"/>
    <row r="410" s="2" customFormat="1" x14ac:dyDescent="0.35"/>
    <row r="411" s="2" customFormat="1" x14ac:dyDescent="0.35"/>
    <row r="412" s="2" customFormat="1" x14ac:dyDescent="0.35"/>
    <row r="413" s="2" customFormat="1" x14ac:dyDescent="0.35"/>
    <row r="414" s="2" customFormat="1" x14ac:dyDescent="0.35"/>
    <row r="415" s="2" customFormat="1" x14ac:dyDescent="0.35"/>
    <row r="416" s="2" customFormat="1" x14ac:dyDescent="0.35"/>
    <row r="417" s="2" customFormat="1" x14ac:dyDescent="0.35"/>
    <row r="418" s="2" customFormat="1" x14ac:dyDescent="0.35"/>
    <row r="419" s="2" customFormat="1" x14ac:dyDescent="0.35"/>
    <row r="420" s="2" customFormat="1" x14ac:dyDescent="0.35"/>
    <row r="421" s="2" customFormat="1" x14ac:dyDescent="0.35"/>
    <row r="422" s="2" customFormat="1" x14ac:dyDescent="0.35"/>
    <row r="423" s="2" customFormat="1" x14ac:dyDescent="0.35"/>
    <row r="424" s="2" customFormat="1" x14ac:dyDescent="0.35"/>
    <row r="425" s="2" customFormat="1" x14ac:dyDescent="0.35"/>
    <row r="426" s="2" customFormat="1" x14ac:dyDescent="0.35"/>
    <row r="427" s="2" customFormat="1" x14ac:dyDescent="0.35"/>
    <row r="428" s="2" customFormat="1" x14ac:dyDescent="0.35"/>
    <row r="429" s="2" customFormat="1" x14ac:dyDescent="0.35"/>
    <row r="430" s="2" customFormat="1" x14ac:dyDescent="0.35"/>
    <row r="431" s="2" customFormat="1" x14ac:dyDescent="0.35"/>
    <row r="432" s="2" customFormat="1" x14ac:dyDescent="0.35"/>
    <row r="433" s="2" customFormat="1" x14ac:dyDescent="0.35"/>
    <row r="434" s="2" customFormat="1" x14ac:dyDescent="0.35"/>
    <row r="435" s="2" customFormat="1" x14ac:dyDescent="0.35"/>
    <row r="436" s="2" customFormat="1" x14ac:dyDescent="0.35"/>
    <row r="437" s="2" customFormat="1" x14ac:dyDescent="0.35"/>
    <row r="438" s="2" customFormat="1" x14ac:dyDescent="0.35"/>
    <row r="439" s="2" customFormat="1" x14ac:dyDescent="0.35"/>
    <row r="440" s="2" customFormat="1" x14ac:dyDescent="0.35"/>
    <row r="441" s="2" customFormat="1" x14ac:dyDescent="0.35"/>
    <row r="442" s="2" customFormat="1" x14ac:dyDescent="0.35"/>
    <row r="443" s="2" customFormat="1" x14ac:dyDescent="0.35"/>
    <row r="444" s="2" customFormat="1" x14ac:dyDescent="0.35"/>
    <row r="445" s="2" customFormat="1" x14ac:dyDescent="0.35"/>
    <row r="446" s="2" customFormat="1" x14ac:dyDescent="0.35"/>
    <row r="447" s="2" customFormat="1" x14ac:dyDescent="0.35"/>
    <row r="448" s="2" customFormat="1" x14ac:dyDescent="0.35"/>
    <row r="449" s="2" customFormat="1" x14ac:dyDescent="0.35"/>
    <row r="450" s="2" customFormat="1" x14ac:dyDescent="0.35"/>
    <row r="451" s="2" customFormat="1" x14ac:dyDescent="0.35"/>
    <row r="452" s="2" customFormat="1" x14ac:dyDescent="0.35"/>
    <row r="453" s="2" customFormat="1" x14ac:dyDescent="0.35"/>
    <row r="454" s="2" customFormat="1" x14ac:dyDescent="0.35"/>
    <row r="455" s="2" customFormat="1" x14ac:dyDescent="0.35"/>
    <row r="456" s="2" customFormat="1" x14ac:dyDescent="0.35"/>
    <row r="457" s="2" customFormat="1" x14ac:dyDescent="0.35"/>
    <row r="458" s="2" customFormat="1" x14ac:dyDescent="0.35"/>
    <row r="459" s="2" customFormat="1" x14ac:dyDescent="0.35"/>
    <row r="460" s="2" customFormat="1" x14ac:dyDescent="0.35"/>
    <row r="461" s="2" customFormat="1" x14ac:dyDescent="0.35"/>
    <row r="462" s="2" customFormat="1" x14ac:dyDescent="0.35"/>
    <row r="463" s="2" customFormat="1" x14ac:dyDescent="0.35"/>
    <row r="464" s="2" customFormat="1" x14ac:dyDescent="0.35"/>
    <row r="465" s="2" customFormat="1" x14ac:dyDescent="0.35"/>
    <row r="466" s="2" customFormat="1" x14ac:dyDescent="0.35"/>
    <row r="467" s="2" customFormat="1" x14ac:dyDescent="0.35"/>
    <row r="468" s="2" customFormat="1" x14ac:dyDescent="0.35"/>
    <row r="469" s="2" customFormat="1" x14ac:dyDescent="0.35"/>
    <row r="470" s="2" customFormat="1" x14ac:dyDescent="0.35"/>
    <row r="471" s="2" customFormat="1" x14ac:dyDescent="0.35"/>
    <row r="472" s="2" customFormat="1" x14ac:dyDescent="0.35"/>
    <row r="473" s="2" customFormat="1" x14ac:dyDescent="0.35"/>
    <row r="474" s="2" customFormat="1" x14ac:dyDescent="0.35"/>
    <row r="475" s="2" customFormat="1" x14ac:dyDescent="0.35"/>
    <row r="476" s="2" customFormat="1" x14ac:dyDescent="0.35"/>
    <row r="477" s="2" customFormat="1" x14ac:dyDescent="0.35"/>
    <row r="478" s="2" customFormat="1" x14ac:dyDescent="0.35"/>
    <row r="479" s="2" customFormat="1" x14ac:dyDescent="0.35"/>
    <row r="480" s="2" customFormat="1" x14ac:dyDescent="0.35"/>
    <row r="481" s="2" customFormat="1" x14ac:dyDescent="0.35"/>
    <row r="482" s="2" customFormat="1" x14ac:dyDescent="0.35"/>
    <row r="483" s="2" customFormat="1" x14ac:dyDescent="0.35"/>
    <row r="484" s="2" customFormat="1" x14ac:dyDescent="0.35"/>
    <row r="485" s="2" customFormat="1" x14ac:dyDescent="0.35"/>
    <row r="486" s="2" customFormat="1" x14ac:dyDescent="0.35"/>
    <row r="487" s="2" customFormat="1" x14ac:dyDescent="0.35"/>
    <row r="488" s="2" customFormat="1" x14ac:dyDescent="0.35"/>
    <row r="489" s="2" customFormat="1" x14ac:dyDescent="0.35"/>
    <row r="490" s="2" customFormat="1" x14ac:dyDescent="0.35"/>
    <row r="491" s="2" customFormat="1" x14ac:dyDescent="0.35"/>
    <row r="492" s="2" customFormat="1" x14ac:dyDescent="0.35"/>
    <row r="493" s="2" customFormat="1" x14ac:dyDescent="0.35"/>
    <row r="494" s="2" customFormat="1" x14ac:dyDescent="0.35"/>
    <row r="495" s="2" customFormat="1" x14ac:dyDescent="0.35"/>
    <row r="496" s="2" customFormat="1" x14ac:dyDescent="0.35"/>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sheetProtection selectLockedCells="1"/>
  <mergeCells count="43">
    <mergeCell ref="B43:G43"/>
    <mergeCell ref="B44:G44"/>
    <mergeCell ref="B45:G45"/>
    <mergeCell ref="B47:G47"/>
    <mergeCell ref="B49:G49"/>
    <mergeCell ref="B40:G40"/>
    <mergeCell ref="B17:I17"/>
    <mergeCell ref="L18:L37"/>
    <mergeCell ref="B20:G20"/>
    <mergeCell ref="B21:G21"/>
    <mergeCell ref="B22:G22"/>
    <mergeCell ref="B23:G23"/>
    <mergeCell ref="B24:G24"/>
    <mergeCell ref="B25:G25"/>
    <mergeCell ref="B28:G28"/>
    <mergeCell ref="B29:G29"/>
    <mergeCell ref="B30:G30"/>
    <mergeCell ref="B31:G31"/>
    <mergeCell ref="B34:G34"/>
    <mergeCell ref="B35:G35"/>
    <mergeCell ref="B38:G38"/>
    <mergeCell ref="B15:E15"/>
    <mergeCell ref="F15:G15"/>
    <mergeCell ref="H15:J16"/>
    <mergeCell ref="K15:R16"/>
    <mergeCell ref="B16:E16"/>
    <mergeCell ref="F16:G16"/>
    <mergeCell ref="B13:G14"/>
    <mergeCell ref="B3:G3"/>
    <mergeCell ref="K3:R3"/>
    <mergeCell ref="B4:E4"/>
    <mergeCell ref="F4:H4"/>
    <mergeCell ref="K4:R4"/>
    <mergeCell ref="B5:E5"/>
    <mergeCell ref="F5:H5"/>
    <mergeCell ref="K5:R14"/>
    <mergeCell ref="B6:E6"/>
    <mergeCell ref="F6:H6"/>
    <mergeCell ref="B7:E7"/>
    <mergeCell ref="F7:H7"/>
    <mergeCell ref="F9:H9"/>
    <mergeCell ref="F10:H10"/>
    <mergeCell ref="F12:G12"/>
  </mergeCells>
  <dataValidations count="4">
    <dataValidation type="list" allowBlank="1" showInputMessage="1" showErrorMessage="1" sqref="H12" xr:uid="{00000000-0002-0000-0600-000000000000}">
      <formula1>"2022, 2023, 2024, 2025"</formula1>
    </dataValidation>
    <dataValidation type="list" allowBlank="1" showInputMessage="1" showErrorMessage="1" sqref="H12" xr:uid="{00000000-0002-0000-0600-000001000000}">
      <formula1>"Please select, 2021, 2022, 2023, 2024, 2025"</formula1>
    </dataValidation>
    <dataValidation type="list" allowBlank="1" showInputMessage="1" showErrorMessage="1" sqref="F11:I11" xr:uid="{00000000-0002-0000-0600-000002000000}">
      <formula1>#REF!</formula1>
    </dataValidation>
    <dataValidation type="list" allowBlank="1" showInputMessage="1" showErrorMessage="1" sqref="F12:G12" xr:uid="{00000000-0002-0000-0600-000003000000}">
      <formula1>"Please select, January, February, March, April, May, June, July, August, September, October, November, December"</formula1>
    </dataValidation>
  </dataValidations>
  <pageMargins left="0.70866141732283472" right="0.70866141732283472" top="0.74803149606299213" bottom="0.74803149606299213" header="0.31496062992125984" footer="0.31496062992125984"/>
  <pageSetup paperSize="8" scale="52" fitToHeight="0"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93DB-F9C1-415C-B061-91D45404259A}">
  <sheetPr codeName="Sheet1">
    <pageSetUpPr fitToPage="1"/>
  </sheetPr>
  <dimension ref="A1:R1328"/>
  <sheetViews>
    <sheetView topLeftCell="A4" zoomScale="83" zoomScaleNormal="83" workbookViewId="0">
      <selection activeCell="J28" sqref="J28"/>
    </sheetView>
  </sheetViews>
  <sheetFormatPr defaultColWidth="9.1796875" defaultRowHeight="14.5" x14ac:dyDescent="0.35"/>
  <cols>
    <col min="1" max="1" width="4.54296875" style="2" customWidth="1"/>
    <col min="2" max="2" width="20" style="2" customWidth="1"/>
    <col min="3" max="3" width="11.453125" style="2" customWidth="1"/>
    <col min="4" max="4" width="14.1796875" style="2" customWidth="1"/>
    <col min="5" max="5" width="16.81640625" style="2" customWidth="1"/>
    <col min="6" max="6" width="5.26953125" style="2" customWidth="1"/>
    <col min="7" max="7" width="32.7265625" style="2" customWidth="1"/>
    <col min="8" max="8" width="11.453125" style="2" customWidth="1"/>
    <col min="9" max="9" width="2.26953125" style="2" hidden="1" customWidth="1"/>
    <col min="10" max="11" width="18.7265625" style="2" customWidth="1"/>
    <col min="12" max="12" width="4.54296875" style="2" customWidth="1"/>
    <col min="13" max="13" width="18.7265625" style="2" customWidth="1"/>
    <col min="14" max="14" width="19.1796875" style="2" customWidth="1"/>
    <col min="15" max="15" width="4.453125" style="6" customWidth="1"/>
    <col min="16" max="16" width="25" style="2" customWidth="1"/>
    <col min="17" max="17" width="5" style="2" customWidth="1"/>
    <col min="18" max="18" width="24.7265625" style="2" customWidth="1"/>
    <col min="19" max="16384" width="9.1796875" style="2"/>
  </cols>
  <sheetData>
    <row r="1" spans="1:18" ht="70.900000000000006" customHeight="1" x14ac:dyDescent="0.35">
      <c r="A1" s="5"/>
      <c r="B1" s="5"/>
      <c r="C1" s="5"/>
      <c r="D1" s="5"/>
      <c r="E1" s="5"/>
      <c r="F1" s="5"/>
      <c r="G1" s="5"/>
      <c r="H1" s="5"/>
      <c r="I1" s="5"/>
      <c r="J1" s="5"/>
      <c r="K1" s="5"/>
      <c r="L1" s="5"/>
      <c r="M1" s="5"/>
      <c r="N1" s="5"/>
      <c r="O1" s="5"/>
      <c r="P1" s="5"/>
      <c r="Q1" s="5"/>
      <c r="R1" s="5"/>
    </row>
    <row r="2" spans="1:18" ht="19" thickBot="1" x14ac:dyDescent="0.4">
      <c r="A2" s="1"/>
      <c r="O2" s="2"/>
    </row>
    <row r="3" spans="1:18" ht="50.5" customHeight="1" thickBot="1" x14ac:dyDescent="0.4">
      <c r="B3" s="219" t="s">
        <v>0</v>
      </c>
      <c r="C3" s="220"/>
      <c r="D3" s="220"/>
      <c r="E3" s="220"/>
      <c r="F3" s="220"/>
      <c r="G3" s="220"/>
      <c r="H3" s="111"/>
      <c r="I3" s="95"/>
      <c r="J3" s="113"/>
      <c r="K3" s="229" t="s">
        <v>1</v>
      </c>
      <c r="L3" s="230"/>
      <c r="M3" s="230"/>
      <c r="N3" s="230"/>
      <c r="O3" s="230"/>
      <c r="P3" s="230"/>
      <c r="Q3" s="230"/>
      <c r="R3" s="231"/>
    </row>
    <row r="4" spans="1:18" ht="16" thickBot="1" x14ac:dyDescent="0.4">
      <c r="B4" s="268" t="s">
        <v>2</v>
      </c>
      <c r="C4" s="269"/>
      <c r="D4" s="269"/>
      <c r="E4" s="270"/>
      <c r="F4" s="226" t="s">
        <v>42</v>
      </c>
      <c r="G4" s="227"/>
      <c r="H4" s="228"/>
      <c r="I4" s="96"/>
      <c r="J4" s="37"/>
      <c r="K4" s="229" t="s">
        <v>3</v>
      </c>
      <c r="L4" s="230"/>
      <c r="M4" s="230"/>
      <c r="N4" s="230"/>
      <c r="O4" s="230"/>
      <c r="P4" s="230"/>
      <c r="Q4" s="230"/>
      <c r="R4" s="231"/>
    </row>
    <row r="5" spans="1:18" ht="15.5" x14ac:dyDescent="0.35">
      <c r="B5" s="181" t="s">
        <v>4</v>
      </c>
      <c r="C5" s="182"/>
      <c r="D5" s="182"/>
      <c r="E5" s="271"/>
      <c r="F5" s="232" t="s">
        <v>43</v>
      </c>
      <c r="G5" s="233"/>
      <c r="H5" s="234"/>
      <c r="I5" s="96"/>
      <c r="J5" s="37"/>
      <c r="K5" s="235" t="s">
        <v>54</v>
      </c>
      <c r="L5" s="236"/>
      <c r="M5" s="236"/>
      <c r="N5" s="236"/>
      <c r="O5" s="236"/>
      <c r="P5" s="236"/>
      <c r="Q5" s="236"/>
      <c r="R5" s="237"/>
    </row>
    <row r="6" spans="1:18" ht="16.5" customHeight="1" x14ac:dyDescent="0.35">
      <c r="B6" s="281" t="s">
        <v>5</v>
      </c>
      <c r="C6" s="282"/>
      <c r="D6" s="282"/>
      <c r="E6" s="283"/>
      <c r="F6" s="232" t="s">
        <v>45</v>
      </c>
      <c r="G6" s="233"/>
      <c r="H6" s="234"/>
      <c r="I6" s="96"/>
      <c r="J6" s="37"/>
      <c r="K6" s="238"/>
      <c r="L6" s="239"/>
      <c r="M6" s="239"/>
      <c r="N6" s="239"/>
      <c r="O6" s="239"/>
      <c r="P6" s="239"/>
      <c r="Q6" s="239"/>
      <c r="R6" s="240"/>
    </row>
    <row r="7" spans="1:18" ht="16.5" customHeight="1" thickBot="1" x14ac:dyDescent="0.4">
      <c r="B7" s="284" t="s">
        <v>6</v>
      </c>
      <c r="C7" s="285"/>
      <c r="D7" s="285"/>
      <c r="E7" s="286"/>
      <c r="F7" s="287">
        <v>44658</v>
      </c>
      <c r="G7" s="288"/>
      <c r="H7" s="289"/>
      <c r="I7" s="96"/>
      <c r="J7" s="37"/>
      <c r="K7" s="238"/>
      <c r="L7" s="239"/>
      <c r="M7" s="239"/>
      <c r="N7" s="239"/>
      <c r="O7" s="239"/>
      <c r="P7" s="239"/>
      <c r="Q7" s="239"/>
      <c r="R7" s="240"/>
    </row>
    <row r="8" spans="1:18" ht="15" thickBot="1" x14ac:dyDescent="0.4">
      <c r="B8" s="31"/>
      <c r="C8" s="32"/>
      <c r="D8" s="32"/>
      <c r="E8" s="32"/>
      <c r="F8" s="32"/>
      <c r="G8" s="38"/>
      <c r="H8" s="32"/>
      <c r="I8" s="33"/>
      <c r="J8" s="37"/>
      <c r="K8" s="238"/>
      <c r="L8" s="239"/>
      <c r="M8" s="239"/>
      <c r="N8" s="239"/>
      <c r="O8" s="239"/>
      <c r="P8" s="239"/>
      <c r="Q8" s="239"/>
      <c r="R8" s="240"/>
    </row>
    <row r="9" spans="1:18" ht="15.5" x14ac:dyDescent="0.35">
      <c r="B9" s="120" t="s">
        <v>7</v>
      </c>
      <c r="C9" s="121"/>
      <c r="D9" s="121"/>
      <c r="E9" s="122"/>
      <c r="F9" s="290">
        <v>800000</v>
      </c>
      <c r="G9" s="291"/>
      <c r="H9" s="292"/>
      <c r="I9" s="97"/>
      <c r="J9" s="37"/>
      <c r="K9" s="238"/>
      <c r="L9" s="239"/>
      <c r="M9" s="239"/>
      <c r="N9" s="239"/>
      <c r="O9" s="239"/>
      <c r="P9" s="239"/>
      <c r="Q9" s="239"/>
      <c r="R9" s="240"/>
    </row>
    <row r="10" spans="1:18" ht="16" thickBot="1" x14ac:dyDescent="0.4">
      <c r="B10" s="115" t="s">
        <v>8</v>
      </c>
      <c r="C10" s="23"/>
      <c r="D10" s="23"/>
      <c r="E10" s="23"/>
      <c r="F10" s="250">
        <v>190000</v>
      </c>
      <c r="G10" s="251"/>
      <c r="H10" s="252"/>
      <c r="I10" s="97"/>
      <c r="J10" s="37"/>
      <c r="K10" s="238"/>
      <c r="L10" s="239"/>
      <c r="M10" s="239"/>
      <c r="N10" s="239"/>
      <c r="O10" s="239"/>
      <c r="P10" s="239"/>
      <c r="Q10" s="239"/>
      <c r="R10" s="240"/>
    </row>
    <row r="11" spans="1:18" ht="16" thickBot="1" x14ac:dyDescent="0.4">
      <c r="B11" s="40"/>
      <c r="C11" s="38"/>
      <c r="D11" s="38"/>
      <c r="E11" s="38"/>
      <c r="F11" s="41"/>
      <c r="G11" s="41"/>
      <c r="H11" s="109"/>
      <c r="I11" s="97"/>
      <c r="J11" s="37"/>
      <c r="K11" s="238"/>
      <c r="L11" s="239"/>
      <c r="M11" s="239"/>
      <c r="N11" s="239"/>
      <c r="O11" s="239"/>
      <c r="P11" s="239"/>
      <c r="Q11" s="239"/>
      <c r="R11" s="240"/>
    </row>
    <row r="12" spans="1:18" ht="16" thickBot="1" x14ac:dyDescent="0.4">
      <c r="B12" s="94" t="s">
        <v>9</v>
      </c>
      <c r="C12" s="18"/>
      <c r="D12" s="18"/>
      <c r="E12" s="19"/>
      <c r="F12" s="253" t="s">
        <v>50</v>
      </c>
      <c r="G12" s="254"/>
      <c r="H12" s="114">
        <v>2022</v>
      </c>
      <c r="I12" s="97"/>
      <c r="J12" s="37"/>
      <c r="K12" s="238"/>
      <c r="L12" s="239"/>
      <c r="M12" s="239"/>
      <c r="N12" s="239"/>
      <c r="O12" s="239"/>
      <c r="P12" s="239"/>
      <c r="Q12" s="239"/>
      <c r="R12" s="240"/>
    </row>
    <row r="13" spans="1:18" ht="16.5" customHeight="1" x14ac:dyDescent="0.35">
      <c r="B13" s="255"/>
      <c r="C13" s="256"/>
      <c r="D13" s="256"/>
      <c r="E13" s="256"/>
      <c r="F13" s="256"/>
      <c r="G13" s="256"/>
      <c r="H13" s="110"/>
      <c r="I13" s="97"/>
      <c r="J13" s="37"/>
      <c r="K13" s="238"/>
      <c r="L13" s="239"/>
      <c r="M13" s="239"/>
      <c r="N13" s="239"/>
      <c r="O13" s="239"/>
      <c r="P13" s="239"/>
      <c r="Q13" s="239"/>
      <c r="R13" s="240"/>
    </row>
    <row r="14" spans="1:18" ht="18" customHeight="1" thickBot="1" x14ac:dyDescent="0.4">
      <c r="B14" s="257"/>
      <c r="C14" s="258"/>
      <c r="D14" s="258"/>
      <c r="E14" s="258"/>
      <c r="F14" s="258"/>
      <c r="G14" s="258"/>
      <c r="H14" s="93"/>
      <c r="I14" s="92"/>
      <c r="J14" s="98"/>
      <c r="K14" s="241"/>
      <c r="L14" s="242"/>
      <c r="M14" s="242"/>
      <c r="N14" s="242"/>
      <c r="O14" s="242"/>
      <c r="P14" s="242"/>
      <c r="Q14" s="242"/>
      <c r="R14" s="243"/>
    </row>
    <row r="15" spans="1:18" ht="22.5" customHeight="1" x14ac:dyDescent="0.35">
      <c r="B15" s="261" t="s">
        <v>11</v>
      </c>
      <c r="C15" s="262"/>
      <c r="D15" s="262"/>
      <c r="E15" s="263"/>
      <c r="F15" s="264">
        <f>F9-M49</f>
        <v>195499</v>
      </c>
      <c r="G15" s="265"/>
      <c r="H15" s="199" t="str">
        <f>IF(F15=0," ",IF(F15&lt;-0.1,"Project is currently overspent (based on DOC funding)","Project is currently underspent (based on DOC funding)"))</f>
        <v>Project is currently underspent (based on DOC funding)</v>
      </c>
      <c r="I15" s="200"/>
      <c r="J15" s="201"/>
      <c r="K15" s="205" t="s">
        <v>12</v>
      </c>
      <c r="L15" s="205"/>
      <c r="M15" s="205"/>
      <c r="N15" s="205"/>
      <c r="O15" s="205"/>
      <c r="P15" s="205"/>
      <c r="Q15" s="205"/>
      <c r="R15" s="206"/>
    </row>
    <row r="16" spans="1:18" ht="22.5" customHeight="1" thickBot="1" x14ac:dyDescent="0.4">
      <c r="B16" s="209" t="s">
        <v>13</v>
      </c>
      <c r="C16" s="210"/>
      <c r="D16" s="210"/>
      <c r="E16" s="211"/>
      <c r="F16" s="266">
        <f>F15/F9</f>
        <v>0.24437375</v>
      </c>
      <c r="G16" s="267"/>
      <c r="H16" s="202"/>
      <c r="I16" s="203"/>
      <c r="J16" s="204"/>
      <c r="K16" s="207"/>
      <c r="L16" s="207"/>
      <c r="M16" s="207"/>
      <c r="N16" s="207"/>
      <c r="O16" s="207"/>
      <c r="P16" s="207"/>
      <c r="Q16" s="207"/>
      <c r="R16" s="208"/>
    </row>
    <row r="17" spans="1:18" ht="38.25" customHeight="1" thickBot="1" x14ac:dyDescent="0.4">
      <c r="B17" s="190" t="s">
        <v>14</v>
      </c>
      <c r="C17" s="191"/>
      <c r="D17" s="191"/>
      <c r="E17" s="191"/>
      <c r="F17" s="191"/>
      <c r="G17" s="191"/>
      <c r="H17" s="191"/>
      <c r="I17" s="214"/>
      <c r="J17" s="57" t="s">
        <v>15</v>
      </c>
      <c r="K17" s="56" t="s">
        <v>16</v>
      </c>
      <c r="L17" s="50"/>
      <c r="M17" s="55" t="s">
        <v>17</v>
      </c>
      <c r="N17" s="54" t="s">
        <v>18</v>
      </c>
      <c r="O17" s="3"/>
      <c r="P17" s="53" t="s">
        <v>19</v>
      </c>
      <c r="R17" s="58" t="s">
        <v>20</v>
      </c>
    </row>
    <row r="18" spans="1:18" ht="8.5" customHeight="1" x14ac:dyDescent="0.35">
      <c r="B18" s="70"/>
      <c r="C18" s="22"/>
      <c r="D18" s="22"/>
      <c r="E18" s="22"/>
      <c r="F18" s="22"/>
      <c r="G18" s="71"/>
      <c r="H18" s="71"/>
      <c r="I18" s="99"/>
      <c r="J18" s="107"/>
      <c r="K18" s="71"/>
      <c r="L18" s="215"/>
      <c r="M18" s="105"/>
      <c r="N18" s="71"/>
      <c r="O18" s="2"/>
      <c r="P18" s="7"/>
      <c r="R18" s="28"/>
    </row>
    <row r="19" spans="1:18" ht="14.5" customHeight="1" x14ac:dyDescent="0.35">
      <c r="B19" s="66" t="s">
        <v>21</v>
      </c>
      <c r="C19" s="67"/>
      <c r="D19" s="67"/>
      <c r="E19" s="67"/>
      <c r="F19" s="67"/>
      <c r="G19" s="123"/>
      <c r="H19" s="112"/>
      <c r="I19" s="7"/>
      <c r="J19" s="108"/>
      <c r="K19" s="103"/>
      <c r="L19" s="215"/>
      <c r="M19" s="106"/>
      <c r="N19" s="103"/>
      <c r="O19" s="2"/>
      <c r="P19" s="7"/>
      <c r="R19" s="7"/>
    </row>
    <row r="20" spans="1:18" ht="14.5" customHeight="1" x14ac:dyDescent="0.35">
      <c r="B20" s="216" t="s">
        <v>22</v>
      </c>
      <c r="C20" s="217"/>
      <c r="D20" s="217"/>
      <c r="E20" s="217"/>
      <c r="F20" s="217"/>
      <c r="G20" s="218"/>
      <c r="H20" s="45"/>
      <c r="I20" s="7"/>
      <c r="J20" s="124">
        <v>30118</v>
      </c>
      <c r="K20" s="125">
        <v>28698</v>
      </c>
      <c r="L20" s="215"/>
      <c r="M20" s="128">
        <v>83157</v>
      </c>
      <c r="N20" s="125">
        <f>87028+100</f>
        <v>87128</v>
      </c>
      <c r="O20" s="2"/>
      <c r="P20" s="81">
        <v>29147</v>
      </c>
      <c r="R20" s="83">
        <f>248460+2400</f>
        <v>250860</v>
      </c>
    </row>
    <row r="21" spans="1:18" ht="14.5" customHeight="1" x14ac:dyDescent="0.35">
      <c r="B21" s="216" t="s">
        <v>23</v>
      </c>
      <c r="C21" s="217"/>
      <c r="D21" s="217"/>
      <c r="E21" s="217"/>
      <c r="F21" s="217"/>
      <c r="G21" s="218"/>
      <c r="H21" s="45"/>
      <c r="I21" s="7"/>
      <c r="J21" s="126">
        <v>186904</v>
      </c>
      <c r="K21" s="127">
        <v>182667</v>
      </c>
      <c r="L21" s="215"/>
      <c r="M21" s="129">
        <v>365971</v>
      </c>
      <c r="N21" s="127">
        <f>376450+617</f>
        <v>377067</v>
      </c>
      <c r="O21" s="2"/>
      <c r="P21" s="81">
        <v>185521</v>
      </c>
      <c r="R21" s="83">
        <f>1403952+13600</f>
        <v>1417552</v>
      </c>
    </row>
    <row r="22" spans="1:18" ht="14.5" customHeight="1" x14ac:dyDescent="0.35">
      <c r="B22" s="216" t="s">
        <v>24</v>
      </c>
      <c r="C22" s="217"/>
      <c r="D22" s="217"/>
      <c r="E22" s="217"/>
      <c r="F22" s="217"/>
      <c r="G22" s="218"/>
      <c r="H22" s="45"/>
      <c r="I22" s="7"/>
      <c r="J22" s="126">
        <v>0</v>
      </c>
      <c r="K22" s="127"/>
      <c r="L22" s="215"/>
      <c r="M22" s="129"/>
      <c r="N22" s="127"/>
      <c r="O22" s="2"/>
      <c r="P22" s="81"/>
      <c r="R22" s="83"/>
    </row>
    <row r="23" spans="1:18" ht="14.5" customHeight="1" x14ac:dyDescent="0.35">
      <c r="B23" s="216" t="s">
        <v>25</v>
      </c>
      <c r="C23" s="217"/>
      <c r="D23" s="217"/>
      <c r="E23" s="217"/>
      <c r="F23" s="217"/>
      <c r="G23" s="218"/>
      <c r="H23" s="45"/>
      <c r="I23" s="7"/>
      <c r="J23" s="126">
        <v>0</v>
      </c>
      <c r="K23" s="127"/>
      <c r="L23" s="215"/>
      <c r="M23" s="129"/>
      <c r="N23" s="127"/>
      <c r="O23" s="2"/>
      <c r="P23" s="81"/>
      <c r="R23" s="83"/>
    </row>
    <row r="24" spans="1:18" ht="14.5" customHeight="1" x14ac:dyDescent="0.35">
      <c r="B24" s="216" t="s">
        <v>26</v>
      </c>
      <c r="C24" s="217"/>
      <c r="D24" s="217"/>
      <c r="E24" s="217"/>
      <c r="F24" s="217"/>
      <c r="G24" s="218"/>
      <c r="H24" s="45"/>
      <c r="I24" s="7"/>
      <c r="J24" s="126">
        <v>4828</v>
      </c>
      <c r="K24" s="127">
        <v>5000</v>
      </c>
      <c r="L24" s="215"/>
      <c r="M24" s="129">
        <v>28828</v>
      </c>
      <c r="N24" s="127">
        <v>30000</v>
      </c>
      <c r="O24" s="2"/>
      <c r="P24" s="81">
        <v>5000</v>
      </c>
      <c r="R24" s="83">
        <v>41000</v>
      </c>
    </row>
    <row r="25" spans="1:18" ht="14.5" customHeight="1" x14ac:dyDescent="0.35">
      <c r="B25" s="216" t="s">
        <v>27</v>
      </c>
      <c r="C25" s="217"/>
      <c r="D25" s="217"/>
      <c r="E25" s="217"/>
      <c r="F25" s="217"/>
      <c r="G25" s="218"/>
      <c r="H25" s="45"/>
      <c r="I25" s="7"/>
      <c r="J25" s="146">
        <v>0</v>
      </c>
      <c r="K25" s="143"/>
      <c r="L25" s="215"/>
      <c r="M25" s="146">
        <v>1391</v>
      </c>
      <c r="N25" s="133"/>
      <c r="O25" s="2"/>
      <c r="P25" s="141"/>
      <c r="R25" s="137"/>
    </row>
    <row r="26" spans="1:18" s="3" customFormat="1" ht="14.5" customHeight="1" x14ac:dyDescent="0.35">
      <c r="A26" s="4"/>
      <c r="B26" s="65"/>
      <c r="G26" s="72"/>
      <c r="H26" s="72"/>
      <c r="I26" s="7"/>
      <c r="J26" s="136">
        <f>SUM(J20:J25)</f>
        <v>221850</v>
      </c>
      <c r="K26" s="144">
        <f>SUM(K20:K25)</f>
        <v>216365</v>
      </c>
      <c r="L26" s="215"/>
      <c r="M26" s="149">
        <f>SUM(M20:M25)</f>
        <v>479347</v>
      </c>
      <c r="N26" s="152">
        <f>SUM(N20:N25)</f>
        <v>494195</v>
      </c>
      <c r="P26" s="135">
        <f>SUM(P20:P25)</f>
        <v>219668</v>
      </c>
      <c r="R26" s="138">
        <f>SUM(R20:R25)</f>
        <v>1709412</v>
      </c>
    </row>
    <row r="27" spans="1:18" ht="14.5" customHeight="1" x14ac:dyDescent="0.35">
      <c r="B27" s="66" t="s">
        <v>28</v>
      </c>
      <c r="C27" s="67"/>
      <c r="D27" s="67"/>
      <c r="E27" s="67"/>
      <c r="F27" s="67"/>
      <c r="G27" s="69"/>
      <c r="H27" s="45"/>
      <c r="I27" s="7"/>
      <c r="J27" s="147"/>
      <c r="K27" s="145"/>
      <c r="L27" s="215"/>
      <c r="M27" s="148"/>
      <c r="N27" s="145"/>
      <c r="O27" s="2"/>
      <c r="P27" s="139"/>
      <c r="R27" s="139"/>
    </row>
    <row r="28" spans="1:18" ht="14.5" customHeight="1" x14ac:dyDescent="0.35">
      <c r="B28" s="181" t="s">
        <v>29</v>
      </c>
      <c r="C28" s="182"/>
      <c r="D28" s="182"/>
      <c r="E28" s="182"/>
      <c r="F28" s="182"/>
      <c r="G28" s="183"/>
      <c r="H28" s="45"/>
      <c r="I28" s="7"/>
      <c r="J28" s="126">
        <v>14729</v>
      </c>
      <c r="K28" s="127">
        <v>98000</v>
      </c>
      <c r="L28" s="215"/>
      <c r="M28" s="129">
        <v>82335</v>
      </c>
      <c r="N28" s="127">
        <v>211500</v>
      </c>
      <c r="O28" s="2"/>
      <c r="P28" s="81">
        <v>18000</v>
      </c>
      <c r="R28" s="83">
        <v>260500</v>
      </c>
    </row>
    <row r="29" spans="1:18" ht="14.5" customHeight="1" x14ac:dyDescent="0.35">
      <c r="B29" s="181" t="s">
        <v>30</v>
      </c>
      <c r="C29" s="182"/>
      <c r="D29" s="182"/>
      <c r="E29" s="182"/>
      <c r="F29" s="182"/>
      <c r="G29" s="183"/>
      <c r="H29" s="45"/>
      <c r="I29" s="7"/>
      <c r="J29" s="126">
        <v>5456</v>
      </c>
      <c r="K29" s="127">
        <v>4500</v>
      </c>
      <c r="L29" s="215"/>
      <c r="M29" s="129">
        <v>11645</v>
      </c>
      <c r="N29" s="127">
        <v>10500</v>
      </c>
      <c r="O29" s="2"/>
      <c r="P29" s="81">
        <v>4500</v>
      </c>
      <c r="R29" s="83">
        <v>35500</v>
      </c>
    </row>
    <row r="30" spans="1:18" ht="14.5" customHeight="1" x14ac:dyDescent="0.35">
      <c r="B30" s="181" t="s">
        <v>31</v>
      </c>
      <c r="C30" s="182"/>
      <c r="D30" s="182"/>
      <c r="E30" s="182"/>
      <c r="F30" s="182"/>
      <c r="G30" s="183"/>
      <c r="H30" s="45"/>
      <c r="I30" s="7"/>
      <c r="J30" s="126">
        <v>0</v>
      </c>
      <c r="K30" s="127"/>
      <c r="L30" s="215"/>
      <c r="M30" s="129">
        <v>0</v>
      </c>
      <c r="N30" s="127"/>
      <c r="O30" s="2"/>
      <c r="P30" s="81"/>
      <c r="R30" s="83"/>
    </row>
    <row r="31" spans="1:18" ht="14.5" customHeight="1" x14ac:dyDescent="0.35">
      <c r="B31" s="181" t="s">
        <v>32</v>
      </c>
      <c r="C31" s="182"/>
      <c r="D31" s="182"/>
      <c r="E31" s="182"/>
      <c r="F31" s="182"/>
      <c r="G31" s="183"/>
      <c r="H31" s="45"/>
      <c r="I31" s="7"/>
      <c r="J31" s="146"/>
      <c r="K31" s="143"/>
      <c r="L31" s="215"/>
      <c r="M31" s="134">
        <v>0</v>
      </c>
      <c r="N31" s="133"/>
      <c r="O31" s="2"/>
      <c r="P31" s="141"/>
      <c r="R31" s="137"/>
    </row>
    <row r="32" spans="1:18" s="3" customFormat="1" ht="14.5" customHeight="1" x14ac:dyDescent="0.35">
      <c r="A32" s="4"/>
      <c r="B32" s="65"/>
      <c r="G32" s="72"/>
      <c r="H32" s="72"/>
      <c r="I32" s="7"/>
      <c r="J32" s="149">
        <f>SUM(J28:J31)</f>
        <v>20185</v>
      </c>
      <c r="K32" s="144">
        <f>SUM(K28:K31)</f>
        <v>102500</v>
      </c>
      <c r="L32" s="215"/>
      <c r="M32" s="149">
        <f>SUM(M28:M31)</f>
        <v>93980</v>
      </c>
      <c r="N32" s="151">
        <f>SUM(N28:N31)</f>
        <v>222000</v>
      </c>
      <c r="P32" s="135">
        <f>SUM(P28:P31)</f>
        <v>22500</v>
      </c>
      <c r="R32" s="140">
        <f>SUM(R28:R31)</f>
        <v>296000</v>
      </c>
    </row>
    <row r="33" spans="1:18" ht="14.5" customHeight="1" x14ac:dyDescent="0.35">
      <c r="B33" s="66" t="s">
        <v>33</v>
      </c>
      <c r="C33" s="67"/>
      <c r="D33" s="67"/>
      <c r="E33" s="67"/>
      <c r="F33" s="67"/>
      <c r="G33" s="123"/>
      <c r="H33" s="112"/>
      <c r="I33" s="7"/>
      <c r="J33" s="148"/>
      <c r="K33" s="145"/>
      <c r="L33" s="215"/>
      <c r="M33" s="15"/>
      <c r="N33" s="45"/>
      <c r="O33" s="2"/>
      <c r="P33" s="139"/>
      <c r="R33" s="7"/>
    </row>
    <row r="34" spans="1:18" ht="14.5" customHeight="1" x14ac:dyDescent="0.35">
      <c r="B34" s="181" t="s">
        <v>34</v>
      </c>
      <c r="C34" s="182"/>
      <c r="D34" s="182"/>
      <c r="E34" s="182"/>
      <c r="F34" s="182"/>
      <c r="G34" s="183"/>
      <c r="H34" s="45"/>
      <c r="I34" s="7"/>
      <c r="J34" s="126">
        <v>0</v>
      </c>
      <c r="K34" s="127"/>
      <c r="L34" s="215"/>
      <c r="M34" s="129">
        <v>1372</v>
      </c>
      <c r="N34" s="127"/>
      <c r="O34" s="2"/>
      <c r="P34" s="81"/>
      <c r="R34" s="83"/>
    </row>
    <row r="35" spans="1:18" ht="14.5" customHeight="1" x14ac:dyDescent="0.35">
      <c r="B35" s="181" t="s">
        <v>35</v>
      </c>
      <c r="C35" s="182"/>
      <c r="D35" s="182"/>
      <c r="E35" s="182"/>
      <c r="F35" s="182"/>
      <c r="G35" s="183"/>
      <c r="H35" s="45"/>
      <c r="I35" s="7"/>
      <c r="J35" s="132">
        <v>8540</v>
      </c>
      <c r="K35" s="143">
        <v>7500</v>
      </c>
      <c r="L35" s="215"/>
      <c r="M35" s="134">
        <v>29802</v>
      </c>
      <c r="N35" s="133">
        <v>28000</v>
      </c>
      <c r="O35" s="2"/>
      <c r="P35" s="82">
        <v>7500</v>
      </c>
      <c r="R35" s="137">
        <v>74000</v>
      </c>
    </row>
    <row r="36" spans="1:18" s="3" customFormat="1" ht="14.5" customHeight="1" x14ac:dyDescent="0.35">
      <c r="B36" s="29"/>
      <c r="G36" s="72"/>
      <c r="H36" s="72"/>
      <c r="I36" s="7"/>
      <c r="J36" s="149">
        <f>SUM(J34:J35)</f>
        <v>8540</v>
      </c>
      <c r="K36" s="151">
        <f>SUM(K34:K35)</f>
        <v>7500</v>
      </c>
      <c r="L36" s="215"/>
      <c r="M36" s="149">
        <f>SUM(M34:M35)</f>
        <v>31174</v>
      </c>
      <c r="N36" s="152">
        <f>SUM(N34:N35)</f>
        <v>28000</v>
      </c>
      <c r="P36" s="140">
        <f>SUM(P34:P35)</f>
        <v>7500</v>
      </c>
      <c r="R36" s="140">
        <f>SUM(R34:R35)</f>
        <v>74000</v>
      </c>
    </row>
    <row r="37" spans="1:18" ht="15" customHeight="1" thickBot="1" x14ac:dyDescent="0.4">
      <c r="B37" s="73"/>
      <c r="C37" s="23"/>
      <c r="D37" s="23"/>
      <c r="E37" s="23"/>
      <c r="F37" s="23"/>
      <c r="G37" s="74"/>
      <c r="H37" s="74"/>
      <c r="I37" s="100"/>
      <c r="J37" s="150"/>
      <c r="K37" s="45"/>
      <c r="L37" s="215"/>
      <c r="M37" s="150"/>
      <c r="N37" s="153"/>
      <c r="O37" s="2"/>
      <c r="P37" s="142"/>
      <c r="R37" s="7"/>
    </row>
    <row r="38" spans="1:18" ht="14.5" customHeight="1" thickBot="1" x14ac:dyDescent="0.4">
      <c r="A38"/>
      <c r="B38" s="188" t="s">
        <v>36</v>
      </c>
      <c r="C38" s="189"/>
      <c r="D38" s="189"/>
      <c r="E38" s="189"/>
      <c r="F38" s="189"/>
      <c r="G38" s="189"/>
      <c r="H38" s="89"/>
      <c r="I38" s="89"/>
      <c r="J38" s="12">
        <f>J26+J32+J36</f>
        <v>250575</v>
      </c>
      <c r="K38" s="8">
        <f>K26+K32+K36</f>
        <v>326365</v>
      </c>
      <c r="L38" s="50"/>
      <c r="M38" s="24">
        <f>M26+M32+M36</f>
        <v>604501</v>
      </c>
      <c r="N38" s="47">
        <f>N26+N32+N36</f>
        <v>744195</v>
      </c>
      <c r="O38" s="3"/>
      <c r="P38" s="44">
        <f>P26+P32+P36</f>
        <v>249668</v>
      </c>
      <c r="R38" s="51">
        <f>R26+R32+R36</f>
        <v>2079412</v>
      </c>
    </row>
    <row r="39" spans="1:18" ht="15" thickBot="1" x14ac:dyDescent="0.4">
      <c r="B39" s="35"/>
      <c r="C39" s="36"/>
      <c r="D39" s="36"/>
      <c r="E39" s="36"/>
      <c r="F39" s="36"/>
      <c r="G39" s="36"/>
      <c r="H39" s="36"/>
      <c r="I39" s="36"/>
      <c r="J39" s="17"/>
      <c r="K39" s="48"/>
      <c r="L39" s="36"/>
      <c r="M39" s="17"/>
      <c r="N39" s="48"/>
      <c r="O39" s="2"/>
      <c r="P39" s="7"/>
      <c r="R39" s="52"/>
    </row>
    <row r="40" spans="1:18" ht="39.75" customHeight="1" thickBot="1" x14ac:dyDescent="0.4">
      <c r="A40"/>
      <c r="B40" s="190" t="s">
        <v>37</v>
      </c>
      <c r="C40" s="191"/>
      <c r="D40" s="191"/>
      <c r="E40" s="191"/>
      <c r="F40" s="191"/>
      <c r="G40" s="191"/>
      <c r="H40" s="90"/>
      <c r="I40" s="90"/>
      <c r="J40" s="59" t="s">
        <v>38</v>
      </c>
      <c r="K40" s="60" t="s">
        <v>16</v>
      </c>
      <c r="L40" s="50"/>
      <c r="M40" s="61" t="s">
        <v>17</v>
      </c>
      <c r="N40" s="62" t="s">
        <v>18</v>
      </c>
      <c r="O40" s="3"/>
      <c r="P40" s="63" t="s">
        <v>19</v>
      </c>
      <c r="R40" s="64" t="s">
        <v>20</v>
      </c>
    </row>
    <row r="41" spans="1:18" ht="4.9000000000000004" customHeight="1" x14ac:dyDescent="0.35">
      <c r="B41" s="30"/>
      <c r="J41" s="15"/>
      <c r="K41" s="45"/>
      <c r="M41" s="15"/>
      <c r="N41" s="45"/>
      <c r="O41" s="2"/>
      <c r="P41" s="7"/>
      <c r="R41" s="7"/>
    </row>
    <row r="42" spans="1:18" ht="15.5" x14ac:dyDescent="0.35">
      <c r="B42" s="65" t="s">
        <v>39</v>
      </c>
      <c r="G42" s="131"/>
      <c r="H42" s="131"/>
      <c r="I42" s="34"/>
      <c r="J42" s="15"/>
      <c r="K42" s="45"/>
      <c r="M42" s="15"/>
      <c r="N42" s="45"/>
      <c r="O42" s="2"/>
      <c r="P42" s="7"/>
      <c r="R42" s="7"/>
    </row>
    <row r="43" spans="1:18" x14ac:dyDescent="0.35">
      <c r="B43" s="259"/>
      <c r="C43" s="260"/>
      <c r="D43" s="260"/>
      <c r="E43" s="260"/>
      <c r="F43" s="260"/>
      <c r="G43" s="260"/>
      <c r="H43" s="130"/>
      <c r="I43" s="91"/>
      <c r="J43" s="129"/>
      <c r="K43" s="127"/>
      <c r="M43" s="129"/>
      <c r="N43" s="127"/>
      <c r="O43" s="2"/>
      <c r="P43" s="81"/>
      <c r="R43" s="83"/>
    </row>
    <row r="44" spans="1:18" x14ac:dyDescent="0.35">
      <c r="B44" s="259"/>
      <c r="C44" s="260"/>
      <c r="D44" s="260"/>
      <c r="E44" s="260"/>
      <c r="F44" s="260"/>
      <c r="G44" s="260"/>
      <c r="H44" s="130"/>
      <c r="I44" s="91"/>
      <c r="J44" s="129"/>
      <c r="K44" s="127"/>
      <c r="M44" s="129"/>
      <c r="N44" s="127"/>
      <c r="O44" s="2"/>
      <c r="P44" s="81"/>
      <c r="R44" s="83"/>
    </row>
    <row r="45" spans="1:18" x14ac:dyDescent="0.35">
      <c r="B45" s="259"/>
      <c r="C45" s="260"/>
      <c r="D45" s="260"/>
      <c r="E45" s="260"/>
      <c r="F45" s="260"/>
      <c r="G45" s="260"/>
      <c r="H45" s="130"/>
      <c r="I45" s="91"/>
      <c r="J45" s="129"/>
      <c r="K45" s="127"/>
      <c r="M45" s="129"/>
      <c r="N45" s="127"/>
      <c r="O45" s="2"/>
      <c r="P45" s="81"/>
      <c r="R45" s="83"/>
    </row>
    <row r="46" spans="1:18" ht="8.5" customHeight="1" thickBot="1" x14ac:dyDescent="0.4">
      <c r="B46" s="30"/>
      <c r="J46" s="15"/>
      <c r="K46" s="45"/>
      <c r="M46" s="15"/>
      <c r="N46" s="45"/>
      <c r="O46" s="2"/>
      <c r="P46" s="7"/>
      <c r="R46" s="7"/>
    </row>
    <row r="47" spans="1:18" ht="14.5" customHeight="1" thickBot="1" x14ac:dyDescent="0.4">
      <c r="A47"/>
      <c r="B47" s="184" t="s">
        <v>40</v>
      </c>
      <c r="C47" s="185"/>
      <c r="D47" s="185"/>
      <c r="E47" s="185"/>
      <c r="F47" s="185"/>
      <c r="G47" s="185"/>
      <c r="H47" s="88"/>
      <c r="I47" s="88"/>
      <c r="J47" s="9">
        <f>SUM(J43:J45)</f>
        <v>0</v>
      </c>
      <c r="K47" s="9">
        <f>SUM(K43:K45)</f>
        <v>0</v>
      </c>
      <c r="L47" s="3"/>
      <c r="M47" s="25">
        <f>SUM(M43:M45)</f>
        <v>0</v>
      </c>
      <c r="N47" s="39">
        <f>SUM(N43:N45)</f>
        <v>0</v>
      </c>
      <c r="O47" s="3"/>
      <c r="P47" s="44">
        <f>SUM(P43:P45)</f>
        <v>0</v>
      </c>
      <c r="R47" s="51">
        <f>SUM(R43:R45)</f>
        <v>0</v>
      </c>
    </row>
    <row r="48" spans="1:18" ht="6.65" customHeight="1" thickBot="1" x14ac:dyDescent="0.4">
      <c r="B48" s="30"/>
      <c r="J48" s="15"/>
      <c r="K48" s="45"/>
      <c r="L48" s="3"/>
      <c r="M48" s="15"/>
      <c r="N48" s="45"/>
      <c r="O48" s="2"/>
      <c r="P48" s="7"/>
      <c r="R48" s="7"/>
    </row>
    <row r="49" spans="1:18" ht="34.15" customHeight="1" thickBot="1" x14ac:dyDescent="0.4">
      <c r="A49"/>
      <c r="B49" s="186" t="s">
        <v>41</v>
      </c>
      <c r="C49" s="187"/>
      <c r="D49" s="187"/>
      <c r="E49" s="187"/>
      <c r="F49" s="187"/>
      <c r="G49" s="187"/>
      <c r="H49" s="87"/>
      <c r="I49" s="87"/>
      <c r="J49" s="14">
        <f>J47+J38</f>
        <v>250575</v>
      </c>
      <c r="K49" s="10">
        <f>K47+K38</f>
        <v>326365</v>
      </c>
      <c r="L49" s="42"/>
      <c r="M49" s="26">
        <f>M47+M38</f>
        <v>604501</v>
      </c>
      <c r="N49" s="49">
        <f>N47+N38</f>
        <v>744195</v>
      </c>
      <c r="O49" s="42"/>
      <c r="P49" s="76">
        <f>P47+P38</f>
        <v>249668</v>
      </c>
      <c r="Q49" s="23"/>
      <c r="R49" s="77">
        <f>R47+R38</f>
        <v>2079412</v>
      </c>
    </row>
    <row r="50" spans="1:18" ht="24" customHeight="1" x14ac:dyDescent="0.35">
      <c r="O50" s="2"/>
    </row>
    <row r="51" spans="1:18" ht="22.5" customHeight="1" x14ac:dyDescent="0.35">
      <c r="O51" s="2"/>
    </row>
    <row r="52" spans="1:18" x14ac:dyDescent="0.35">
      <c r="O52" s="2"/>
    </row>
    <row r="53" spans="1:18" x14ac:dyDescent="0.35">
      <c r="O53" s="2"/>
    </row>
    <row r="54" spans="1:18" x14ac:dyDescent="0.35">
      <c r="O54" s="2"/>
    </row>
    <row r="55" spans="1:18" x14ac:dyDescent="0.35">
      <c r="O55" s="2"/>
    </row>
    <row r="56" spans="1:18" x14ac:dyDescent="0.35">
      <c r="O56" s="2"/>
    </row>
    <row r="57" spans="1:18" x14ac:dyDescent="0.35">
      <c r="O57" s="2"/>
    </row>
    <row r="58" spans="1:18" x14ac:dyDescent="0.35">
      <c r="O58" s="2"/>
    </row>
    <row r="59" spans="1:18" x14ac:dyDescent="0.35">
      <c r="O59" s="2"/>
    </row>
    <row r="60" spans="1:18" x14ac:dyDescent="0.35">
      <c r="O60" s="2"/>
    </row>
    <row r="61" spans="1:18" x14ac:dyDescent="0.35">
      <c r="O61" s="2"/>
    </row>
    <row r="62" spans="1:18" x14ac:dyDescent="0.35">
      <c r="O62" s="2"/>
    </row>
    <row r="63" spans="1:18" x14ac:dyDescent="0.35">
      <c r="O63" s="2"/>
    </row>
    <row r="64" spans="1:18" x14ac:dyDescent="0.35">
      <c r="O64" s="2"/>
    </row>
    <row r="65" spans="15:15" x14ac:dyDescent="0.35">
      <c r="O65" s="2"/>
    </row>
    <row r="66" spans="15:15" x14ac:dyDescent="0.35">
      <c r="O66" s="2"/>
    </row>
    <row r="67" spans="15:15" x14ac:dyDescent="0.35">
      <c r="O67" s="2"/>
    </row>
    <row r="68" spans="15:15" x14ac:dyDescent="0.35">
      <c r="O68" s="2"/>
    </row>
    <row r="69" spans="15:15" x14ac:dyDescent="0.35">
      <c r="O69" s="2"/>
    </row>
    <row r="70" spans="15:15" x14ac:dyDescent="0.35">
      <c r="O70" s="2"/>
    </row>
    <row r="71" spans="15:15" x14ac:dyDescent="0.35">
      <c r="O71" s="2"/>
    </row>
    <row r="72" spans="15:15" x14ac:dyDescent="0.35">
      <c r="O72" s="2"/>
    </row>
    <row r="73" spans="15:15" x14ac:dyDescent="0.35">
      <c r="O73" s="2"/>
    </row>
    <row r="74" spans="15:15" x14ac:dyDescent="0.35">
      <c r="O74" s="2"/>
    </row>
    <row r="75" spans="15:15" x14ac:dyDescent="0.35">
      <c r="O75" s="2"/>
    </row>
    <row r="76" spans="15:15" x14ac:dyDescent="0.35">
      <c r="O76" s="2"/>
    </row>
    <row r="77" spans="15:15" x14ac:dyDescent="0.35">
      <c r="O77" s="2"/>
    </row>
    <row r="78" spans="15:15" x14ac:dyDescent="0.35">
      <c r="O78" s="2"/>
    </row>
    <row r="79" spans="15:15" x14ac:dyDescent="0.35">
      <c r="O79" s="2"/>
    </row>
    <row r="80" spans="15:15" x14ac:dyDescent="0.35">
      <c r="O80" s="2"/>
    </row>
    <row r="81" spans="15:15" x14ac:dyDescent="0.35">
      <c r="O81" s="2"/>
    </row>
    <row r="82" spans="15:15" x14ac:dyDescent="0.35">
      <c r="O82" s="2"/>
    </row>
    <row r="83" spans="15:15" x14ac:dyDescent="0.35">
      <c r="O83" s="2"/>
    </row>
    <row r="84" spans="15:15" x14ac:dyDescent="0.35">
      <c r="O84" s="2"/>
    </row>
    <row r="85" spans="15:15" x14ac:dyDescent="0.35">
      <c r="O85" s="2"/>
    </row>
    <row r="86" spans="15:15" x14ac:dyDescent="0.35">
      <c r="O86" s="2"/>
    </row>
    <row r="87" spans="15:15" x14ac:dyDescent="0.35">
      <c r="O87" s="2"/>
    </row>
    <row r="88" spans="15:15" x14ac:dyDescent="0.35">
      <c r="O88" s="2"/>
    </row>
    <row r="89" spans="15:15" x14ac:dyDescent="0.35">
      <c r="O89" s="2"/>
    </row>
    <row r="90" spans="15:15" x14ac:dyDescent="0.35">
      <c r="O90" s="2"/>
    </row>
    <row r="91" spans="15:15" x14ac:dyDescent="0.35">
      <c r="O91" s="2"/>
    </row>
    <row r="92" spans="15:15" x14ac:dyDescent="0.35">
      <c r="O92" s="2"/>
    </row>
    <row r="93" spans="15:15" x14ac:dyDescent="0.35">
      <c r="O93" s="2"/>
    </row>
    <row r="94" spans="15:15" x14ac:dyDescent="0.35">
      <c r="O94" s="2"/>
    </row>
    <row r="95" spans="15:15" x14ac:dyDescent="0.35">
      <c r="O95" s="2"/>
    </row>
    <row r="96" spans="15:15" x14ac:dyDescent="0.35">
      <c r="O96" s="2"/>
    </row>
    <row r="97" spans="15:15" x14ac:dyDescent="0.35">
      <c r="O97" s="2"/>
    </row>
    <row r="98" spans="15:15" x14ac:dyDescent="0.35">
      <c r="O98" s="2"/>
    </row>
    <row r="99" spans="15:15" x14ac:dyDescent="0.35">
      <c r="O99" s="2"/>
    </row>
    <row r="100" spans="15:15" x14ac:dyDescent="0.35">
      <c r="O100" s="2"/>
    </row>
    <row r="101" spans="15:15" x14ac:dyDescent="0.35">
      <c r="O101" s="2"/>
    </row>
    <row r="102" spans="15:15" x14ac:dyDescent="0.35">
      <c r="O102" s="2"/>
    </row>
    <row r="103" spans="15:15" x14ac:dyDescent="0.35">
      <c r="O103" s="2"/>
    </row>
    <row r="104" spans="15:15" x14ac:dyDescent="0.35">
      <c r="O104" s="2"/>
    </row>
    <row r="105" spans="15:15" x14ac:dyDescent="0.35">
      <c r="O105" s="2"/>
    </row>
    <row r="106" spans="15:15" x14ac:dyDescent="0.35">
      <c r="O106" s="2"/>
    </row>
    <row r="107" spans="15:15" x14ac:dyDescent="0.35">
      <c r="O107" s="2"/>
    </row>
    <row r="108" spans="15:15" x14ac:dyDescent="0.35">
      <c r="O108" s="2"/>
    </row>
    <row r="109" spans="15:15" x14ac:dyDescent="0.35">
      <c r="O109" s="2"/>
    </row>
    <row r="110" spans="15:15" x14ac:dyDescent="0.35">
      <c r="O110" s="2"/>
    </row>
    <row r="111" spans="15:15" x14ac:dyDescent="0.35">
      <c r="O111" s="2"/>
    </row>
    <row r="112" spans="15:15" x14ac:dyDescent="0.35">
      <c r="O112" s="2"/>
    </row>
    <row r="113" spans="15:15" x14ac:dyDescent="0.35">
      <c r="O113" s="2"/>
    </row>
    <row r="114" spans="15:15" x14ac:dyDescent="0.35">
      <c r="O114" s="2"/>
    </row>
    <row r="115" spans="15:15" x14ac:dyDescent="0.35">
      <c r="O115" s="2"/>
    </row>
    <row r="116" spans="15:15" x14ac:dyDescent="0.35">
      <c r="O116" s="2"/>
    </row>
    <row r="117" spans="15:15" x14ac:dyDescent="0.35">
      <c r="O117" s="2"/>
    </row>
    <row r="118" spans="15:15" x14ac:dyDescent="0.35">
      <c r="O118" s="2"/>
    </row>
    <row r="119" spans="15:15" x14ac:dyDescent="0.35">
      <c r="O119" s="2"/>
    </row>
    <row r="120" spans="15:15" x14ac:dyDescent="0.35">
      <c r="O120" s="2"/>
    </row>
    <row r="121" spans="15:15" x14ac:dyDescent="0.35">
      <c r="O121" s="2"/>
    </row>
    <row r="122" spans="15:15" x14ac:dyDescent="0.35">
      <c r="O122" s="2"/>
    </row>
    <row r="123" spans="15:15" x14ac:dyDescent="0.35">
      <c r="O123" s="2"/>
    </row>
    <row r="124" spans="15:15" x14ac:dyDescent="0.35">
      <c r="O124" s="2"/>
    </row>
    <row r="125" spans="15:15" x14ac:dyDescent="0.35">
      <c r="O125" s="2"/>
    </row>
    <row r="126" spans="15:15" x14ac:dyDescent="0.35">
      <c r="O126" s="2"/>
    </row>
    <row r="127" spans="15:15" x14ac:dyDescent="0.35">
      <c r="O127" s="2"/>
    </row>
    <row r="128" spans="15:15" x14ac:dyDescent="0.35">
      <c r="O128" s="2"/>
    </row>
    <row r="129" spans="15:15" x14ac:dyDescent="0.35">
      <c r="O129" s="2"/>
    </row>
    <row r="130" spans="15:15" x14ac:dyDescent="0.35">
      <c r="O130" s="2"/>
    </row>
    <row r="131" spans="15:15" x14ac:dyDescent="0.35">
      <c r="O131" s="2"/>
    </row>
    <row r="132" spans="15:15" x14ac:dyDescent="0.35">
      <c r="O132" s="2"/>
    </row>
    <row r="133" spans="15:15" x14ac:dyDescent="0.35">
      <c r="O133" s="2"/>
    </row>
    <row r="134" spans="15:15" x14ac:dyDescent="0.35">
      <c r="O134" s="2"/>
    </row>
    <row r="135" spans="15:15" x14ac:dyDescent="0.35">
      <c r="O135" s="2"/>
    </row>
    <row r="136" spans="15:15" x14ac:dyDescent="0.35">
      <c r="O136" s="2"/>
    </row>
    <row r="137" spans="15:15" x14ac:dyDescent="0.35">
      <c r="O137" s="2"/>
    </row>
    <row r="138" spans="15:15" x14ac:dyDescent="0.35">
      <c r="O138" s="2"/>
    </row>
    <row r="139" spans="15:15" x14ac:dyDescent="0.35">
      <c r="O139" s="2"/>
    </row>
    <row r="140" spans="15:15" x14ac:dyDescent="0.35">
      <c r="O140" s="2"/>
    </row>
    <row r="141" spans="15:15" x14ac:dyDescent="0.35">
      <c r="O141" s="2"/>
    </row>
    <row r="142" spans="15:15" x14ac:dyDescent="0.35">
      <c r="O142" s="2"/>
    </row>
    <row r="143" spans="15:15" x14ac:dyDescent="0.35">
      <c r="O143" s="2"/>
    </row>
    <row r="144" spans="15:15" x14ac:dyDescent="0.35">
      <c r="O144" s="2"/>
    </row>
    <row r="145" spans="15:15" x14ac:dyDescent="0.35">
      <c r="O145" s="2"/>
    </row>
    <row r="146" spans="15:15" x14ac:dyDescent="0.35">
      <c r="O146" s="2"/>
    </row>
    <row r="147" spans="15:15" x14ac:dyDescent="0.35">
      <c r="O147" s="2"/>
    </row>
    <row r="148" spans="15:15" x14ac:dyDescent="0.35">
      <c r="O148" s="2"/>
    </row>
    <row r="149" spans="15:15" x14ac:dyDescent="0.35">
      <c r="O149" s="2"/>
    </row>
    <row r="150" spans="15:15" x14ac:dyDescent="0.35">
      <c r="O150" s="2"/>
    </row>
    <row r="151" spans="15:15" x14ac:dyDescent="0.35">
      <c r="O151" s="2"/>
    </row>
    <row r="152" spans="15:15" x14ac:dyDescent="0.35">
      <c r="O152" s="2"/>
    </row>
    <row r="153" spans="15:15" x14ac:dyDescent="0.35">
      <c r="O153" s="2"/>
    </row>
    <row r="154" spans="15:15" x14ac:dyDescent="0.35">
      <c r="O154" s="2"/>
    </row>
    <row r="155" spans="15:15" x14ac:dyDescent="0.35">
      <c r="O155" s="2"/>
    </row>
    <row r="156" spans="15:15" x14ac:dyDescent="0.35">
      <c r="O156" s="2"/>
    </row>
    <row r="157" spans="15:15" x14ac:dyDescent="0.35">
      <c r="O157" s="2"/>
    </row>
    <row r="158" spans="15:15" x14ac:dyDescent="0.35">
      <c r="O158" s="2"/>
    </row>
    <row r="159" spans="15:15" x14ac:dyDescent="0.35">
      <c r="O159" s="2"/>
    </row>
    <row r="160" spans="15:15" x14ac:dyDescent="0.35">
      <c r="O160" s="2"/>
    </row>
    <row r="161" spans="15:15" x14ac:dyDescent="0.35">
      <c r="O161" s="2"/>
    </row>
    <row r="162" spans="15:15" x14ac:dyDescent="0.35">
      <c r="O162" s="2"/>
    </row>
    <row r="163" spans="15:15" x14ac:dyDescent="0.35">
      <c r="O163" s="2"/>
    </row>
    <row r="164" spans="15:15" x14ac:dyDescent="0.35">
      <c r="O164" s="2"/>
    </row>
    <row r="165" spans="15:15" x14ac:dyDescent="0.35">
      <c r="O165" s="2"/>
    </row>
    <row r="166" spans="15:15" x14ac:dyDescent="0.35">
      <c r="O166" s="2"/>
    </row>
    <row r="167" spans="15:15" x14ac:dyDescent="0.35">
      <c r="O167" s="2"/>
    </row>
    <row r="168" spans="15:15" x14ac:dyDescent="0.35">
      <c r="O168" s="2"/>
    </row>
    <row r="169" spans="15:15" x14ac:dyDescent="0.35">
      <c r="O169" s="2"/>
    </row>
    <row r="170" spans="15:15" x14ac:dyDescent="0.35">
      <c r="O170" s="2"/>
    </row>
    <row r="171" spans="15:15" x14ac:dyDescent="0.35">
      <c r="O171" s="2"/>
    </row>
    <row r="172" spans="15:15" x14ac:dyDescent="0.35">
      <c r="O172" s="2"/>
    </row>
    <row r="173" spans="15:15" x14ac:dyDescent="0.35">
      <c r="O173" s="2"/>
    </row>
    <row r="174" spans="15:15" x14ac:dyDescent="0.35">
      <c r="O174" s="2"/>
    </row>
    <row r="175" spans="15:15" x14ac:dyDescent="0.35">
      <c r="O175" s="2"/>
    </row>
    <row r="176" spans="15:15" x14ac:dyDescent="0.35">
      <c r="O176" s="2"/>
    </row>
    <row r="177" spans="15:15" x14ac:dyDescent="0.35">
      <c r="O177" s="2"/>
    </row>
    <row r="178" spans="15:15" x14ac:dyDescent="0.35">
      <c r="O178" s="2"/>
    </row>
    <row r="179" spans="15:15" x14ac:dyDescent="0.35">
      <c r="O179" s="2"/>
    </row>
    <row r="180" spans="15:15" x14ac:dyDescent="0.35">
      <c r="O180" s="2"/>
    </row>
    <row r="181" spans="15:15" x14ac:dyDescent="0.35">
      <c r="O181" s="2"/>
    </row>
    <row r="182" spans="15:15" x14ac:dyDescent="0.35">
      <c r="O182" s="2"/>
    </row>
    <row r="183" spans="15:15" x14ac:dyDescent="0.35">
      <c r="O183" s="2"/>
    </row>
    <row r="184" spans="15:15" x14ac:dyDescent="0.35">
      <c r="O184" s="2"/>
    </row>
    <row r="185" spans="15:15" x14ac:dyDescent="0.35">
      <c r="O185" s="2"/>
    </row>
    <row r="186" spans="15:15" x14ac:dyDescent="0.35">
      <c r="O186" s="2"/>
    </row>
    <row r="187" spans="15:15" x14ac:dyDescent="0.35">
      <c r="O187" s="2"/>
    </row>
    <row r="188" spans="15:15" x14ac:dyDescent="0.35">
      <c r="O188" s="2"/>
    </row>
    <row r="189" spans="15:15" x14ac:dyDescent="0.35">
      <c r="O189" s="2"/>
    </row>
    <row r="190" spans="15:15" x14ac:dyDescent="0.35">
      <c r="O190" s="2"/>
    </row>
    <row r="191" spans="15:15" x14ac:dyDescent="0.35">
      <c r="O191" s="2"/>
    </row>
    <row r="192" spans="15:15" x14ac:dyDescent="0.35">
      <c r="O192" s="2"/>
    </row>
    <row r="193" spans="15:15" x14ac:dyDescent="0.35">
      <c r="O193" s="2"/>
    </row>
    <row r="194" spans="15:15" x14ac:dyDescent="0.35">
      <c r="O194" s="2"/>
    </row>
    <row r="195" spans="15:15" x14ac:dyDescent="0.35">
      <c r="O195" s="2"/>
    </row>
    <row r="196" spans="15:15" x14ac:dyDescent="0.35">
      <c r="O196" s="2"/>
    </row>
    <row r="197" spans="15:15" x14ac:dyDescent="0.35">
      <c r="O197" s="2"/>
    </row>
    <row r="198" spans="15:15" x14ac:dyDescent="0.35">
      <c r="O198" s="2"/>
    </row>
    <row r="199" spans="15:15" x14ac:dyDescent="0.35">
      <c r="O199" s="2"/>
    </row>
    <row r="200" spans="15:15" x14ac:dyDescent="0.35">
      <c r="O200" s="2"/>
    </row>
    <row r="201" spans="15:15" x14ac:dyDescent="0.35">
      <c r="O201" s="2"/>
    </row>
    <row r="202" spans="15:15" x14ac:dyDescent="0.35">
      <c r="O202" s="2"/>
    </row>
    <row r="203" spans="15:15" x14ac:dyDescent="0.35">
      <c r="O203" s="2"/>
    </row>
    <row r="204" spans="15:15" x14ac:dyDescent="0.35">
      <c r="O204" s="2"/>
    </row>
    <row r="205" spans="15:15" x14ac:dyDescent="0.35">
      <c r="O205" s="2"/>
    </row>
    <row r="206" spans="15:15" x14ac:dyDescent="0.35">
      <c r="O206" s="2"/>
    </row>
    <row r="207" spans="15:15" x14ac:dyDescent="0.35">
      <c r="O207" s="2"/>
    </row>
    <row r="208" spans="15:15" x14ac:dyDescent="0.35">
      <c r="O208" s="2"/>
    </row>
    <row r="209" spans="15:15" x14ac:dyDescent="0.35">
      <c r="O209" s="2"/>
    </row>
    <row r="210" spans="15:15" x14ac:dyDescent="0.35">
      <c r="O210" s="2"/>
    </row>
    <row r="211" spans="15:15" x14ac:dyDescent="0.35">
      <c r="O211" s="2"/>
    </row>
    <row r="212" spans="15:15" x14ac:dyDescent="0.35">
      <c r="O212" s="2"/>
    </row>
    <row r="213" spans="15:15" x14ac:dyDescent="0.35">
      <c r="O213" s="2"/>
    </row>
    <row r="214" spans="15:15" x14ac:dyDescent="0.35">
      <c r="O214" s="2"/>
    </row>
    <row r="215" spans="15:15" x14ac:dyDescent="0.35">
      <c r="O215" s="2"/>
    </row>
    <row r="216" spans="15:15" x14ac:dyDescent="0.35">
      <c r="O216" s="2"/>
    </row>
    <row r="217" spans="15:15" x14ac:dyDescent="0.35">
      <c r="O217" s="2"/>
    </row>
    <row r="218" spans="15:15" x14ac:dyDescent="0.35">
      <c r="O218" s="2"/>
    </row>
    <row r="219" spans="15:15" x14ac:dyDescent="0.35">
      <c r="O219" s="2"/>
    </row>
    <row r="220" spans="15:15" x14ac:dyDescent="0.35">
      <c r="O220" s="2"/>
    </row>
    <row r="221" spans="15:15" x14ac:dyDescent="0.35">
      <c r="O221" s="2"/>
    </row>
    <row r="222" spans="15:15" x14ac:dyDescent="0.35">
      <c r="O222" s="2"/>
    </row>
    <row r="223" spans="15:15" x14ac:dyDescent="0.35">
      <c r="O223" s="2"/>
    </row>
    <row r="224" spans="15:15" x14ac:dyDescent="0.35">
      <c r="O224" s="2"/>
    </row>
    <row r="225" spans="15:15" x14ac:dyDescent="0.35">
      <c r="O225" s="2"/>
    </row>
    <row r="226" spans="15:15" x14ac:dyDescent="0.35">
      <c r="O226" s="2"/>
    </row>
    <row r="227" spans="15:15" x14ac:dyDescent="0.35">
      <c r="O227" s="2"/>
    </row>
    <row r="228" spans="15:15" x14ac:dyDescent="0.35">
      <c r="O228" s="2"/>
    </row>
    <row r="229" spans="15:15" x14ac:dyDescent="0.35">
      <c r="O229" s="2"/>
    </row>
    <row r="230" spans="15:15" x14ac:dyDescent="0.35">
      <c r="O230" s="2"/>
    </row>
    <row r="231" spans="15:15" x14ac:dyDescent="0.35">
      <c r="O231" s="2"/>
    </row>
    <row r="232" spans="15:15" x14ac:dyDescent="0.35">
      <c r="O232" s="2"/>
    </row>
    <row r="233" spans="15:15" x14ac:dyDescent="0.35">
      <c r="O233" s="2"/>
    </row>
    <row r="234" spans="15:15" x14ac:dyDescent="0.35">
      <c r="O234" s="2"/>
    </row>
    <row r="235" spans="15:15" x14ac:dyDescent="0.35">
      <c r="O235" s="2"/>
    </row>
    <row r="236" spans="15:15" x14ac:dyDescent="0.35">
      <c r="O236" s="2"/>
    </row>
    <row r="237" spans="15:15" x14ac:dyDescent="0.35">
      <c r="O237" s="2"/>
    </row>
    <row r="238" spans="15:15" x14ac:dyDescent="0.35">
      <c r="O238" s="2"/>
    </row>
    <row r="239" spans="15:15" x14ac:dyDescent="0.35">
      <c r="O239" s="2"/>
    </row>
    <row r="240" spans="15:15" x14ac:dyDescent="0.35">
      <c r="O240" s="2"/>
    </row>
    <row r="241" spans="15:15" x14ac:dyDescent="0.35">
      <c r="O241" s="2"/>
    </row>
    <row r="242" spans="15:15" x14ac:dyDescent="0.35">
      <c r="O242" s="2"/>
    </row>
    <row r="243" spans="15:15" x14ac:dyDescent="0.35">
      <c r="O243" s="2"/>
    </row>
    <row r="244" spans="15:15" x14ac:dyDescent="0.35">
      <c r="O244" s="2"/>
    </row>
    <row r="245" spans="15:15" x14ac:dyDescent="0.35">
      <c r="O245" s="2"/>
    </row>
    <row r="246" spans="15:15" x14ac:dyDescent="0.35">
      <c r="O246" s="2"/>
    </row>
    <row r="247" spans="15:15" x14ac:dyDescent="0.35">
      <c r="O247" s="2"/>
    </row>
    <row r="248" spans="15:15" x14ac:dyDescent="0.35">
      <c r="O248" s="2"/>
    </row>
    <row r="249" spans="15:15" x14ac:dyDescent="0.35">
      <c r="O249" s="2"/>
    </row>
    <row r="250" spans="15:15" x14ac:dyDescent="0.35">
      <c r="O250" s="2"/>
    </row>
    <row r="251" spans="15:15" x14ac:dyDescent="0.35">
      <c r="O251" s="2"/>
    </row>
    <row r="252" spans="15:15" x14ac:dyDescent="0.35">
      <c r="O252" s="2"/>
    </row>
    <row r="253" spans="15:15" x14ac:dyDescent="0.35">
      <c r="O253" s="2"/>
    </row>
    <row r="254" spans="15:15" x14ac:dyDescent="0.35">
      <c r="O254" s="2"/>
    </row>
    <row r="255" spans="15:15" x14ac:dyDescent="0.35">
      <c r="O255" s="2"/>
    </row>
    <row r="256" spans="15:15" x14ac:dyDescent="0.35">
      <c r="O256" s="2"/>
    </row>
    <row r="257" spans="15:15" x14ac:dyDescent="0.35">
      <c r="O257" s="2"/>
    </row>
    <row r="258" spans="15:15" x14ac:dyDescent="0.35">
      <c r="O258" s="2"/>
    </row>
    <row r="259" spans="15:15" x14ac:dyDescent="0.35">
      <c r="O259" s="2"/>
    </row>
    <row r="260" spans="15:15" x14ac:dyDescent="0.35">
      <c r="O260" s="2"/>
    </row>
    <row r="261" spans="15:15" x14ac:dyDescent="0.35">
      <c r="O261" s="2"/>
    </row>
    <row r="262" spans="15:15" x14ac:dyDescent="0.35">
      <c r="O262" s="2"/>
    </row>
    <row r="263" spans="15:15" x14ac:dyDescent="0.35">
      <c r="O263" s="2"/>
    </row>
    <row r="264" spans="15:15" x14ac:dyDescent="0.35">
      <c r="O264" s="2"/>
    </row>
    <row r="265" spans="15:15" x14ac:dyDescent="0.35">
      <c r="O265" s="2"/>
    </row>
    <row r="266" spans="15:15" x14ac:dyDescent="0.35">
      <c r="O266" s="2"/>
    </row>
    <row r="267" spans="15:15" x14ac:dyDescent="0.35">
      <c r="O267" s="2"/>
    </row>
    <row r="268" spans="15:15" x14ac:dyDescent="0.35">
      <c r="O268" s="2"/>
    </row>
    <row r="269" spans="15:15" x14ac:dyDescent="0.35">
      <c r="O269" s="2"/>
    </row>
    <row r="270" spans="15:15" x14ac:dyDescent="0.35">
      <c r="O270" s="2"/>
    </row>
    <row r="271" spans="15:15" x14ac:dyDescent="0.35">
      <c r="O271" s="2"/>
    </row>
    <row r="272" spans="15:15" x14ac:dyDescent="0.35">
      <c r="O272" s="2"/>
    </row>
    <row r="273" spans="15:15" x14ac:dyDescent="0.35">
      <c r="O273" s="2"/>
    </row>
    <row r="274" spans="15:15" x14ac:dyDescent="0.35">
      <c r="O274" s="2"/>
    </row>
    <row r="275" spans="15:15" x14ac:dyDescent="0.35">
      <c r="O275" s="2"/>
    </row>
    <row r="276" spans="15:15" x14ac:dyDescent="0.35">
      <c r="O276" s="2"/>
    </row>
    <row r="277" spans="15:15" x14ac:dyDescent="0.35">
      <c r="O277" s="2"/>
    </row>
    <row r="278" spans="15:15" x14ac:dyDescent="0.35">
      <c r="O278" s="2"/>
    </row>
    <row r="279" spans="15:15" x14ac:dyDescent="0.35">
      <c r="O279" s="2"/>
    </row>
    <row r="280" spans="15:15" x14ac:dyDescent="0.35">
      <c r="O280" s="2"/>
    </row>
    <row r="281" spans="15:15" x14ac:dyDescent="0.35">
      <c r="O281" s="2"/>
    </row>
    <row r="282" spans="15:15" x14ac:dyDescent="0.35">
      <c r="O282" s="2"/>
    </row>
    <row r="283" spans="15:15" x14ac:dyDescent="0.35">
      <c r="O283" s="2"/>
    </row>
    <row r="284" spans="15:15" x14ac:dyDescent="0.35">
      <c r="O284" s="2"/>
    </row>
    <row r="285" spans="15:15" x14ac:dyDescent="0.35">
      <c r="O285" s="2"/>
    </row>
    <row r="286" spans="15:15" x14ac:dyDescent="0.35">
      <c r="O286" s="2"/>
    </row>
    <row r="287" spans="15:15" x14ac:dyDescent="0.35">
      <c r="O287" s="2"/>
    </row>
    <row r="288" spans="15:15" x14ac:dyDescent="0.35">
      <c r="O288" s="2"/>
    </row>
    <row r="289" spans="15:15" x14ac:dyDescent="0.35">
      <c r="O289" s="2"/>
    </row>
    <row r="290" spans="15:15" x14ac:dyDescent="0.35">
      <c r="O290" s="2"/>
    </row>
    <row r="291" spans="15:15" x14ac:dyDescent="0.35">
      <c r="O291" s="2"/>
    </row>
    <row r="292" spans="15:15" x14ac:dyDescent="0.35">
      <c r="O292" s="2"/>
    </row>
    <row r="293" spans="15:15" x14ac:dyDescent="0.35">
      <c r="O293" s="2"/>
    </row>
    <row r="294" spans="15:15" x14ac:dyDescent="0.35">
      <c r="O294" s="2"/>
    </row>
    <row r="295" spans="15:15" x14ac:dyDescent="0.35">
      <c r="O295" s="2"/>
    </row>
    <row r="296" spans="15:15" x14ac:dyDescent="0.35">
      <c r="O296" s="2"/>
    </row>
    <row r="297" spans="15:15" x14ac:dyDescent="0.35">
      <c r="O297" s="2"/>
    </row>
    <row r="298" spans="15:15" x14ac:dyDescent="0.35">
      <c r="O298" s="2"/>
    </row>
    <row r="299" spans="15:15" x14ac:dyDescent="0.35">
      <c r="O299" s="2"/>
    </row>
    <row r="300" spans="15:15" x14ac:dyDescent="0.35">
      <c r="O300" s="2"/>
    </row>
    <row r="301" spans="15:15" x14ac:dyDescent="0.35">
      <c r="O301" s="2"/>
    </row>
    <row r="302" spans="15:15" x14ac:dyDescent="0.35">
      <c r="O302" s="2"/>
    </row>
    <row r="303" spans="15:15" x14ac:dyDescent="0.35">
      <c r="O303" s="2"/>
    </row>
    <row r="304" spans="15:15" x14ac:dyDescent="0.35">
      <c r="O304" s="2"/>
    </row>
    <row r="305" spans="15:15" x14ac:dyDescent="0.35">
      <c r="O305" s="2"/>
    </row>
    <row r="306" spans="15:15" x14ac:dyDescent="0.35">
      <c r="O306" s="2"/>
    </row>
    <row r="307" spans="15:15" x14ac:dyDescent="0.35">
      <c r="O307" s="2"/>
    </row>
    <row r="308" spans="15:15" x14ac:dyDescent="0.35">
      <c r="O308" s="2"/>
    </row>
    <row r="309" spans="15:15" x14ac:dyDescent="0.35">
      <c r="O309" s="2"/>
    </row>
    <row r="310" spans="15:15" x14ac:dyDescent="0.35">
      <c r="O310" s="2"/>
    </row>
    <row r="311" spans="15:15" x14ac:dyDescent="0.35">
      <c r="O311" s="2"/>
    </row>
    <row r="312" spans="15:15" x14ac:dyDescent="0.35">
      <c r="O312" s="2"/>
    </row>
    <row r="313" spans="15:15" x14ac:dyDescent="0.35">
      <c r="O313" s="2"/>
    </row>
    <row r="314" spans="15:15" x14ac:dyDescent="0.35">
      <c r="O314" s="2"/>
    </row>
    <row r="315" spans="15:15" x14ac:dyDescent="0.35">
      <c r="O315" s="2"/>
    </row>
    <row r="316" spans="15:15" x14ac:dyDescent="0.35">
      <c r="O316" s="2"/>
    </row>
    <row r="317" spans="15:15" x14ac:dyDescent="0.35">
      <c r="O317" s="2"/>
    </row>
    <row r="318" spans="15:15" x14ac:dyDescent="0.35">
      <c r="O318" s="2"/>
    </row>
    <row r="319" spans="15:15" x14ac:dyDescent="0.35">
      <c r="O319" s="2"/>
    </row>
    <row r="320" spans="15:15" x14ac:dyDescent="0.35">
      <c r="O320" s="2"/>
    </row>
    <row r="321" spans="15:15" x14ac:dyDescent="0.35">
      <c r="O321" s="2"/>
    </row>
    <row r="322" spans="15:15" x14ac:dyDescent="0.35">
      <c r="O322" s="2"/>
    </row>
    <row r="323" spans="15:15" x14ac:dyDescent="0.35">
      <c r="O323" s="2"/>
    </row>
    <row r="324" spans="15:15" x14ac:dyDescent="0.35">
      <c r="O324" s="2"/>
    </row>
    <row r="325" spans="15:15" x14ac:dyDescent="0.35">
      <c r="O325" s="2"/>
    </row>
    <row r="326" spans="15:15" x14ac:dyDescent="0.35">
      <c r="O326" s="2"/>
    </row>
    <row r="327" spans="15:15" x14ac:dyDescent="0.35">
      <c r="O327" s="2"/>
    </row>
    <row r="328" spans="15:15" x14ac:dyDescent="0.35">
      <c r="O328" s="2"/>
    </row>
    <row r="329" spans="15:15" x14ac:dyDescent="0.35">
      <c r="O329" s="2"/>
    </row>
    <row r="330" spans="15:15" x14ac:dyDescent="0.35">
      <c r="O330" s="2"/>
    </row>
    <row r="331" spans="15:15" x14ac:dyDescent="0.35">
      <c r="O331" s="2"/>
    </row>
    <row r="332" spans="15:15" x14ac:dyDescent="0.35">
      <c r="O332" s="2"/>
    </row>
    <row r="333" spans="15:15" x14ac:dyDescent="0.35">
      <c r="O333" s="2"/>
    </row>
    <row r="334" spans="15:15" x14ac:dyDescent="0.35">
      <c r="O334" s="2"/>
    </row>
    <row r="335" spans="15:15" x14ac:dyDescent="0.35">
      <c r="O335" s="2"/>
    </row>
    <row r="336" spans="15:15" x14ac:dyDescent="0.35">
      <c r="O336" s="2"/>
    </row>
    <row r="337" spans="15:15" x14ac:dyDescent="0.35">
      <c r="O337" s="2"/>
    </row>
    <row r="338" spans="15:15" x14ac:dyDescent="0.35">
      <c r="O338" s="2"/>
    </row>
    <row r="339" spans="15:15" x14ac:dyDescent="0.35">
      <c r="O339" s="2"/>
    </row>
    <row r="340" spans="15:15" x14ac:dyDescent="0.35">
      <c r="O340" s="2"/>
    </row>
    <row r="341" spans="15:15" x14ac:dyDescent="0.35">
      <c r="O341" s="2"/>
    </row>
    <row r="342" spans="15:15" x14ac:dyDescent="0.35">
      <c r="O342" s="2"/>
    </row>
    <row r="343" spans="15:15" x14ac:dyDescent="0.35">
      <c r="O343" s="2"/>
    </row>
    <row r="344" spans="15:15" x14ac:dyDescent="0.35">
      <c r="O344" s="2"/>
    </row>
    <row r="345" spans="15:15" x14ac:dyDescent="0.35">
      <c r="O345" s="2"/>
    </row>
    <row r="346" spans="15:15" x14ac:dyDescent="0.35">
      <c r="O346" s="2"/>
    </row>
    <row r="347" spans="15:15" x14ac:dyDescent="0.35">
      <c r="O347" s="2"/>
    </row>
    <row r="348" spans="15:15" x14ac:dyDescent="0.35">
      <c r="O348" s="2"/>
    </row>
    <row r="349" spans="15:15" x14ac:dyDescent="0.35">
      <c r="O349" s="2"/>
    </row>
    <row r="350" spans="15:15" x14ac:dyDescent="0.35">
      <c r="O350" s="2"/>
    </row>
    <row r="351" spans="15:15" x14ac:dyDescent="0.35">
      <c r="O351" s="2"/>
    </row>
    <row r="352" spans="15:15" x14ac:dyDescent="0.35">
      <c r="O352" s="2"/>
    </row>
    <row r="353" spans="15:15" x14ac:dyDescent="0.35">
      <c r="O353" s="2"/>
    </row>
    <row r="354" spans="15:15" x14ac:dyDescent="0.35">
      <c r="O354" s="2"/>
    </row>
    <row r="355" spans="15:15" x14ac:dyDescent="0.35">
      <c r="O355" s="2"/>
    </row>
    <row r="356" spans="15:15" x14ac:dyDescent="0.35">
      <c r="O356" s="2"/>
    </row>
    <row r="357" spans="15:15" x14ac:dyDescent="0.35">
      <c r="O357" s="2"/>
    </row>
    <row r="358" spans="15:15" x14ac:dyDescent="0.35">
      <c r="O358" s="2"/>
    </row>
    <row r="359" spans="15:15" x14ac:dyDescent="0.35">
      <c r="O359" s="2"/>
    </row>
    <row r="360" spans="15:15" x14ac:dyDescent="0.35">
      <c r="O360" s="2"/>
    </row>
    <row r="361" spans="15:15" x14ac:dyDescent="0.35">
      <c r="O361" s="2"/>
    </row>
    <row r="362" spans="15:15" x14ac:dyDescent="0.35">
      <c r="O362" s="2"/>
    </row>
    <row r="363" spans="15:15" x14ac:dyDescent="0.35">
      <c r="O363" s="2"/>
    </row>
    <row r="364" spans="15:15" x14ac:dyDescent="0.35">
      <c r="O364" s="2"/>
    </row>
    <row r="365" spans="15:15" x14ac:dyDescent="0.35">
      <c r="O365" s="2"/>
    </row>
    <row r="366" spans="15:15" x14ac:dyDescent="0.35">
      <c r="O366" s="2"/>
    </row>
    <row r="367" spans="15:15" x14ac:dyDescent="0.35">
      <c r="O367" s="2"/>
    </row>
    <row r="368" spans="15:15" x14ac:dyDescent="0.35">
      <c r="O368" s="2"/>
    </row>
    <row r="369" spans="15:15" x14ac:dyDescent="0.35">
      <c r="O369" s="2"/>
    </row>
    <row r="370" spans="15:15" x14ac:dyDescent="0.35">
      <c r="O370" s="2"/>
    </row>
    <row r="371" spans="15:15" x14ac:dyDescent="0.35">
      <c r="O371" s="2"/>
    </row>
    <row r="372" spans="15:15" x14ac:dyDescent="0.35">
      <c r="O372" s="2"/>
    </row>
    <row r="373" spans="15:15" x14ac:dyDescent="0.35">
      <c r="O373" s="2"/>
    </row>
    <row r="374" spans="15:15" x14ac:dyDescent="0.35">
      <c r="O374" s="2"/>
    </row>
    <row r="375" spans="15:15" x14ac:dyDescent="0.35">
      <c r="O375" s="2"/>
    </row>
    <row r="376" spans="15:15" x14ac:dyDescent="0.35">
      <c r="O376" s="2"/>
    </row>
    <row r="377" spans="15:15" x14ac:dyDescent="0.35">
      <c r="O377" s="2"/>
    </row>
    <row r="378" spans="15:15" x14ac:dyDescent="0.35">
      <c r="O378" s="2"/>
    </row>
    <row r="379" spans="15:15" x14ac:dyDescent="0.35">
      <c r="O379" s="2"/>
    </row>
    <row r="380" spans="15:15" x14ac:dyDescent="0.35">
      <c r="O380" s="2"/>
    </row>
    <row r="381" spans="15:15" x14ac:dyDescent="0.35">
      <c r="O381" s="2"/>
    </row>
    <row r="382" spans="15:15" x14ac:dyDescent="0.35">
      <c r="O382" s="2"/>
    </row>
    <row r="383" spans="15:15" x14ac:dyDescent="0.35">
      <c r="O383" s="2"/>
    </row>
    <row r="384" spans="15:15" x14ac:dyDescent="0.35">
      <c r="O384" s="2"/>
    </row>
    <row r="385" spans="15:15" x14ac:dyDescent="0.35">
      <c r="O385" s="2"/>
    </row>
    <row r="386" spans="15:15" x14ac:dyDescent="0.35">
      <c r="O386" s="2"/>
    </row>
    <row r="387" spans="15:15" x14ac:dyDescent="0.35">
      <c r="O387" s="2"/>
    </row>
    <row r="388" spans="15:15" x14ac:dyDescent="0.35">
      <c r="O388" s="2"/>
    </row>
    <row r="389" spans="15:15" x14ac:dyDescent="0.35">
      <c r="O389" s="2"/>
    </row>
    <row r="390" spans="15:15" x14ac:dyDescent="0.35">
      <c r="O390" s="2"/>
    </row>
    <row r="391" spans="15:15" x14ac:dyDescent="0.35">
      <c r="O391" s="2"/>
    </row>
    <row r="392" spans="15:15" x14ac:dyDescent="0.35">
      <c r="O392" s="2"/>
    </row>
    <row r="393" spans="15:15" x14ac:dyDescent="0.35">
      <c r="O393" s="2"/>
    </row>
    <row r="394" spans="15:15" x14ac:dyDescent="0.35">
      <c r="O394" s="2"/>
    </row>
    <row r="395" spans="15:15" x14ac:dyDescent="0.35">
      <c r="O395" s="2"/>
    </row>
    <row r="396" spans="15:15" x14ac:dyDescent="0.35">
      <c r="O396" s="2"/>
    </row>
    <row r="397" spans="15:15" x14ac:dyDescent="0.35">
      <c r="O397" s="2"/>
    </row>
    <row r="398" spans="15:15" x14ac:dyDescent="0.35">
      <c r="O398" s="2"/>
    </row>
    <row r="399" spans="15:15" x14ac:dyDescent="0.35">
      <c r="O399" s="2"/>
    </row>
    <row r="400" spans="15:15" x14ac:dyDescent="0.35">
      <c r="O400" s="2"/>
    </row>
    <row r="401" spans="15:15" x14ac:dyDescent="0.35">
      <c r="O401" s="2"/>
    </row>
    <row r="402" spans="15:15" x14ac:dyDescent="0.35">
      <c r="O402" s="2"/>
    </row>
    <row r="403" spans="15:15" x14ac:dyDescent="0.35">
      <c r="O403" s="2"/>
    </row>
    <row r="404" spans="15:15" x14ac:dyDescent="0.35">
      <c r="O404" s="2"/>
    </row>
    <row r="405" spans="15:15" x14ac:dyDescent="0.35">
      <c r="O405" s="2"/>
    </row>
    <row r="406" spans="15:15" x14ac:dyDescent="0.35">
      <c r="O406" s="2"/>
    </row>
    <row r="407" spans="15:15" x14ac:dyDescent="0.35">
      <c r="O407" s="2"/>
    </row>
    <row r="408" spans="15:15" x14ac:dyDescent="0.35">
      <c r="O408" s="2"/>
    </row>
    <row r="409" spans="15:15" x14ac:dyDescent="0.35">
      <c r="O409" s="2"/>
    </row>
    <row r="410" spans="15:15" x14ac:dyDescent="0.35">
      <c r="O410" s="2"/>
    </row>
    <row r="411" spans="15:15" x14ac:dyDescent="0.35">
      <c r="O411" s="2"/>
    </row>
    <row r="412" spans="15:15" x14ac:dyDescent="0.35">
      <c r="O412" s="2"/>
    </row>
    <row r="413" spans="15:15" x14ac:dyDescent="0.35">
      <c r="O413" s="2"/>
    </row>
    <row r="414" spans="15:15" x14ac:dyDescent="0.35">
      <c r="O414" s="2"/>
    </row>
    <row r="415" spans="15:15" x14ac:dyDescent="0.35">
      <c r="O415" s="2"/>
    </row>
    <row r="416" spans="15:15" x14ac:dyDescent="0.35">
      <c r="O416" s="2"/>
    </row>
    <row r="417" spans="15:15" x14ac:dyDescent="0.35">
      <c r="O417" s="2"/>
    </row>
    <row r="418" spans="15:15" x14ac:dyDescent="0.35">
      <c r="O418" s="2"/>
    </row>
    <row r="419" spans="15:15" x14ac:dyDescent="0.35">
      <c r="O419" s="2"/>
    </row>
    <row r="420" spans="15:15" x14ac:dyDescent="0.35">
      <c r="O420" s="2"/>
    </row>
    <row r="421" spans="15:15" x14ac:dyDescent="0.35">
      <c r="O421" s="2"/>
    </row>
    <row r="422" spans="15:15" x14ac:dyDescent="0.35">
      <c r="O422" s="2"/>
    </row>
    <row r="423" spans="15:15" x14ac:dyDescent="0.35">
      <c r="O423" s="2"/>
    </row>
    <row r="424" spans="15:15" x14ac:dyDescent="0.35">
      <c r="O424" s="2"/>
    </row>
    <row r="425" spans="15:15" x14ac:dyDescent="0.35">
      <c r="O425" s="2"/>
    </row>
    <row r="426" spans="15:15" x14ac:dyDescent="0.35">
      <c r="O426" s="2"/>
    </row>
    <row r="427" spans="15:15" x14ac:dyDescent="0.35">
      <c r="O427" s="2"/>
    </row>
    <row r="428" spans="15:15" x14ac:dyDescent="0.35">
      <c r="O428" s="2"/>
    </row>
    <row r="429" spans="15:15" x14ac:dyDescent="0.35">
      <c r="O429" s="2"/>
    </row>
    <row r="430" spans="15:15" x14ac:dyDescent="0.35">
      <c r="O430" s="2"/>
    </row>
    <row r="431" spans="15:15" x14ac:dyDescent="0.35">
      <c r="O431" s="2"/>
    </row>
    <row r="432" spans="15:15" x14ac:dyDescent="0.35">
      <c r="O432" s="2"/>
    </row>
    <row r="433" spans="15:15" x14ac:dyDescent="0.35">
      <c r="O433" s="2"/>
    </row>
    <row r="434" spans="15:15" x14ac:dyDescent="0.35">
      <c r="O434" s="2"/>
    </row>
    <row r="435" spans="15:15" x14ac:dyDescent="0.35">
      <c r="O435" s="2"/>
    </row>
    <row r="436" spans="15:15" x14ac:dyDescent="0.35">
      <c r="O436" s="2"/>
    </row>
    <row r="437" spans="15:15" x14ac:dyDescent="0.35">
      <c r="O437" s="2"/>
    </row>
    <row r="438" spans="15:15" x14ac:dyDescent="0.35">
      <c r="O438" s="2"/>
    </row>
    <row r="439" spans="15:15" x14ac:dyDescent="0.35">
      <c r="O439" s="2"/>
    </row>
    <row r="440" spans="15:15" x14ac:dyDescent="0.35">
      <c r="O440" s="2"/>
    </row>
    <row r="441" spans="15:15" x14ac:dyDescent="0.35">
      <c r="O441" s="2"/>
    </row>
    <row r="442" spans="15:15" x14ac:dyDescent="0.35">
      <c r="O442" s="2"/>
    </row>
    <row r="443" spans="15:15" x14ac:dyDescent="0.35">
      <c r="O443" s="2"/>
    </row>
    <row r="444" spans="15:15" x14ac:dyDescent="0.35">
      <c r="O444" s="2"/>
    </row>
    <row r="445" spans="15:15" x14ac:dyDescent="0.35">
      <c r="O445" s="2"/>
    </row>
    <row r="446" spans="15:15" x14ac:dyDescent="0.35">
      <c r="O446" s="2"/>
    </row>
    <row r="447" spans="15:15" x14ac:dyDescent="0.35">
      <c r="O447" s="2"/>
    </row>
    <row r="448" spans="15:15" x14ac:dyDescent="0.35">
      <c r="O448" s="2"/>
    </row>
    <row r="449" spans="15:15" x14ac:dyDescent="0.35">
      <c r="O449" s="2"/>
    </row>
    <row r="450" spans="15:15" x14ac:dyDescent="0.35">
      <c r="O450" s="2"/>
    </row>
    <row r="451" spans="15:15" x14ac:dyDescent="0.35">
      <c r="O451" s="2"/>
    </row>
    <row r="452" spans="15:15" x14ac:dyDescent="0.35">
      <c r="O452" s="2"/>
    </row>
    <row r="453" spans="15:15" x14ac:dyDescent="0.35">
      <c r="O453" s="2"/>
    </row>
    <row r="454" spans="15:15" x14ac:dyDescent="0.35">
      <c r="O454" s="2"/>
    </row>
    <row r="455" spans="15:15" x14ac:dyDescent="0.35">
      <c r="O455" s="2"/>
    </row>
    <row r="456" spans="15:15" x14ac:dyDescent="0.35">
      <c r="O456" s="2"/>
    </row>
    <row r="457" spans="15:15" x14ac:dyDescent="0.35">
      <c r="O457" s="2"/>
    </row>
    <row r="458" spans="15:15" x14ac:dyDescent="0.35">
      <c r="O458" s="2"/>
    </row>
    <row r="459" spans="15:15" x14ac:dyDescent="0.35">
      <c r="O459" s="2"/>
    </row>
    <row r="460" spans="15:15" x14ac:dyDescent="0.35">
      <c r="O460" s="2"/>
    </row>
    <row r="461" spans="15:15" x14ac:dyDescent="0.35">
      <c r="O461" s="2"/>
    </row>
    <row r="462" spans="15:15" x14ac:dyDescent="0.35">
      <c r="O462" s="2"/>
    </row>
    <row r="463" spans="15:15" x14ac:dyDescent="0.35">
      <c r="O463" s="2"/>
    </row>
    <row r="464" spans="15:15" x14ac:dyDescent="0.35">
      <c r="O464" s="2"/>
    </row>
    <row r="465" spans="15:15" x14ac:dyDescent="0.35">
      <c r="O465" s="2"/>
    </row>
    <row r="466" spans="15:15" x14ac:dyDescent="0.35">
      <c r="O466" s="2"/>
    </row>
    <row r="467" spans="15:15" x14ac:dyDescent="0.35">
      <c r="O467" s="2"/>
    </row>
    <row r="468" spans="15:15" x14ac:dyDescent="0.35">
      <c r="O468" s="2"/>
    </row>
    <row r="469" spans="15:15" x14ac:dyDescent="0.35">
      <c r="O469" s="2"/>
    </row>
    <row r="470" spans="15:15" x14ac:dyDescent="0.35">
      <c r="O470" s="2"/>
    </row>
    <row r="471" spans="15:15" x14ac:dyDescent="0.35">
      <c r="O471" s="2"/>
    </row>
    <row r="472" spans="15:15" x14ac:dyDescent="0.35">
      <c r="O472" s="2"/>
    </row>
    <row r="473" spans="15:15" x14ac:dyDescent="0.35">
      <c r="O473" s="2"/>
    </row>
    <row r="474" spans="15:15" x14ac:dyDescent="0.35">
      <c r="O474" s="2"/>
    </row>
    <row r="475" spans="15:15" x14ac:dyDescent="0.35">
      <c r="O475" s="2"/>
    </row>
    <row r="476" spans="15:15" x14ac:dyDescent="0.35">
      <c r="O476" s="2"/>
    </row>
    <row r="477" spans="15:15" x14ac:dyDescent="0.35">
      <c r="O477" s="2"/>
    </row>
    <row r="478" spans="15:15" x14ac:dyDescent="0.35">
      <c r="O478" s="2"/>
    </row>
    <row r="479" spans="15:15" x14ac:dyDescent="0.35">
      <c r="O479" s="2"/>
    </row>
    <row r="480" spans="15:15" x14ac:dyDescent="0.35">
      <c r="O480" s="2"/>
    </row>
    <row r="481" spans="15:15" x14ac:dyDescent="0.35">
      <c r="O481" s="2"/>
    </row>
    <row r="482" spans="15:15" x14ac:dyDescent="0.35">
      <c r="O482" s="2"/>
    </row>
    <row r="483" spans="15:15" x14ac:dyDescent="0.35">
      <c r="O483" s="2"/>
    </row>
    <row r="484" spans="15:15" x14ac:dyDescent="0.35">
      <c r="O484" s="2"/>
    </row>
    <row r="485" spans="15:15" x14ac:dyDescent="0.35">
      <c r="O485" s="2"/>
    </row>
    <row r="486" spans="15:15" x14ac:dyDescent="0.35">
      <c r="O486" s="2"/>
    </row>
    <row r="487" spans="15:15" x14ac:dyDescent="0.35">
      <c r="O487" s="2"/>
    </row>
    <row r="488" spans="15:15" x14ac:dyDescent="0.35">
      <c r="O488" s="2"/>
    </row>
    <row r="489" spans="15:15" x14ac:dyDescent="0.35">
      <c r="O489" s="2"/>
    </row>
    <row r="490" spans="15:15" x14ac:dyDescent="0.35">
      <c r="O490" s="2"/>
    </row>
    <row r="491" spans="15:15" x14ac:dyDescent="0.35">
      <c r="O491" s="2"/>
    </row>
    <row r="492" spans="15:15" x14ac:dyDescent="0.35">
      <c r="O492" s="2"/>
    </row>
    <row r="493" spans="15:15" x14ac:dyDescent="0.35">
      <c r="O493" s="2"/>
    </row>
    <row r="494" spans="15:15" x14ac:dyDescent="0.35">
      <c r="O494" s="2"/>
    </row>
    <row r="495" spans="15:15" x14ac:dyDescent="0.35">
      <c r="O495" s="2"/>
    </row>
    <row r="496" spans="15:15" x14ac:dyDescent="0.35">
      <c r="O496" s="2"/>
    </row>
    <row r="497" spans="15:15" x14ac:dyDescent="0.35">
      <c r="O497" s="2"/>
    </row>
    <row r="498" spans="15:15" x14ac:dyDescent="0.35">
      <c r="O498" s="2"/>
    </row>
    <row r="499" spans="15:15" x14ac:dyDescent="0.35">
      <c r="O499" s="2"/>
    </row>
    <row r="500" spans="15:15" x14ac:dyDescent="0.35">
      <c r="O500" s="2"/>
    </row>
    <row r="501" spans="15:15" x14ac:dyDescent="0.35">
      <c r="O501" s="2"/>
    </row>
    <row r="502" spans="15:15" x14ac:dyDescent="0.35">
      <c r="O502" s="2"/>
    </row>
    <row r="503" spans="15:15" x14ac:dyDescent="0.35">
      <c r="O503" s="2"/>
    </row>
    <row r="504" spans="15:15" x14ac:dyDescent="0.35">
      <c r="O504" s="2"/>
    </row>
    <row r="505" spans="15:15" x14ac:dyDescent="0.35">
      <c r="O505" s="2"/>
    </row>
    <row r="506" spans="15:15" x14ac:dyDescent="0.35">
      <c r="O506" s="2"/>
    </row>
    <row r="507" spans="15:15" x14ac:dyDescent="0.35">
      <c r="O507" s="2"/>
    </row>
    <row r="508" spans="15:15" x14ac:dyDescent="0.35">
      <c r="O508" s="2"/>
    </row>
    <row r="509" spans="15:15" x14ac:dyDescent="0.35">
      <c r="O509" s="2"/>
    </row>
    <row r="510" spans="15:15" x14ac:dyDescent="0.35">
      <c r="O510" s="2"/>
    </row>
    <row r="511" spans="15:15" x14ac:dyDescent="0.35">
      <c r="O511" s="2"/>
    </row>
    <row r="512" spans="15:15" x14ac:dyDescent="0.35">
      <c r="O512" s="2"/>
    </row>
    <row r="513" spans="15:15" x14ac:dyDescent="0.35">
      <c r="O513" s="2"/>
    </row>
    <row r="514" spans="15:15" x14ac:dyDescent="0.35">
      <c r="O514" s="2"/>
    </row>
    <row r="515" spans="15:15" x14ac:dyDescent="0.35">
      <c r="O515" s="2"/>
    </row>
    <row r="516" spans="15:15" x14ac:dyDescent="0.35">
      <c r="O516" s="2"/>
    </row>
    <row r="517" spans="15:15" x14ac:dyDescent="0.35">
      <c r="O517" s="2"/>
    </row>
    <row r="518" spans="15:15" x14ac:dyDescent="0.35">
      <c r="O518" s="2"/>
    </row>
    <row r="519" spans="15:15" x14ac:dyDescent="0.35">
      <c r="O519" s="2"/>
    </row>
    <row r="520" spans="15:15" x14ac:dyDescent="0.35">
      <c r="O520" s="2"/>
    </row>
    <row r="521" spans="15:15" x14ac:dyDescent="0.35">
      <c r="O521" s="2"/>
    </row>
    <row r="522" spans="15:15" x14ac:dyDescent="0.35">
      <c r="O522" s="2"/>
    </row>
    <row r="523" spans="15:15" x14ac:dyDescent="0.35">
      <c r="O523" s="2"/>
    </row>
    <row r="524" spans="15:15" x14ac:dyDescent="0.35">
      <c r="O524" s="2"/>
    </row>
    <row r="525" spans="15:15" x14ac:dyDescent="0.35">
      <c r="O525" s="2"/>
    </row>
    <row r="526" spans="15:15" x14ac:dyDescent="0.35">
      <c r="O526" s="2"/>
    </row>
    <row r="527" spans="15:15" x14ac:dyDescent="0.35">
      <c r="O527" s="2"/>
    </row>
    <row r="528" spans="15:15" x14ac:dyDescent="0.35">
      <c r="O528" s="2"/>
    </row>
    <row r="529" spans="15:15" x14ac:dyDescent="0.35">
      <c r="O529" s="2"/>
    </row>
    <row r="530" spans="15:15" x14ac:dyDescent="0.35">
      <c r="O530" s="2"/>
    </row>
    <row r="531" spans="15:15" x14ac:dyDescent="0.35">
      <c r="O531" s="2"/>
    </row>
    <row r="532" spans="15:15" x14ac:dyDescent="0.35">
      <c r="O532" s="2"/>
    </row>
    <row r="533" spans="15:15" x14ac:dyDescent="0.35">
      <c r="O533" s="2"/>
    </row>
    <row r="534" spans="15:15" x14ac:dyDescent="0.35">
      <c r="O534" s="2"/>
    </row>
    <row r="535" spans="15:15" x14ac:dyDescent="0.35">
      <c r="O535" s="2"/>
    </row>
    <row r="536" spans="15:15" x14ac:dyDescent="0.35">
      <c r="O536" s="2"/>
    </row>
    <row r="537" spans="15:15" x14ac:dyDescent="0.35">
      <c r="O537" s="2"/>
    </row>
    <row r="538" spans="15:15" x14ac:dyDescent="0.35">
      <c r="O538" s="2"/>
    </row>
    <row r="539" spans="15:15" x14ac:dyDescent="0.35">
      <c r="O539" s="2"/>
    </row>
    <row r="540" spans="15:15" x14ac:dyDescent="0.35">
      <c r="O540" s="2"/>
    </row>
    <row r="541" spans="15:15" x14ac:dyDescent="0.35">
      <c r="O541" s="2"/>
    </row>
    <row r="542" spans="15:15" x14ac:dyDescent="0.35">
      <c r="O542" s="2"/>
    </row>
    <row r="543" spans="15:15" x14ac:dyDescent="0.35">
      <c r="O543" s="2"/>
    </row>
    <row r="544" spans="15:15" x14ac:dyDescent="0.35">
      <c r="O544" s="2"/>
    </row>
    <row r="545" spans="15:15" x14ac:dyDescent="0.35">
      <c r="O545" s="2"/>
    </row>
    <row r="546" spans="15:15" x14ac:dyDescent="0.35">
      <c r="O546" s="2"/>
    </row>
    <row r="547" spans="15:15" x14ac:dyDescent="0.35">
      <c r="O547" s="2"/>
    </row>
    <row r="548" spans="15:15" x14ac:dyDescent="0.35">
      <c r="O548" s="2"/>
    </row>
    <row r="549" spans="15:15" x14ac:dyDescent="0.35">
      <c r="O549" s="2"/>
    </row>
    <row r="550" spans="15:15" x14ac:dyDescent="0.35">
      <c r="O550" s="2"/>
    </row>
    <row r="551" spans="15:15" x14ac:dyDescent="0.35">
      <c r="O551" s="2"/>
    </row>
    <row r="552" spans="15:15" x14ac:dyDescent="0.35">
      <c r="O552" s="2"/>
    </row>
    <row r="553" spans="15:15" x14ac:dyDescent="0.35">
      <c r="O553" s="2"/>
    </row>
    <row r="554" spans="15:15" x14ac:dyDescent="0.35">
      <c r="O554" s="2"/>
    </row>
    <row r="555" spans="15:15" x14ac:dyDescent="0.35">
      <c r="O555" s="2"/>
    </row>
    <row r="556" spans="15:15" x14ac:dyDescent="0.35">
      <c r="O556" s="2"/>
    </row>
    <row r="557" spans="15:15" x14ac:dyDescent="0.35">
      <c r="O557" s="2"/>
    </row>
    <row r="558" spans="15:15" x14ac:dyDescent="0.35">
      <c r="O558" s="2"/>
    </row>
    <row r="559" spans="15:15" x14ac:dyDescent="0.35">
      <c r="O559" s="2"/>
    </row>
    <row r="560" spans="15:15" x14ac:dyDescent="0.35">
      <c r="O560" s="2"/>
    </row>
    <row r="561" spans="15:15" x14ac:dyDescent="0.35">
      <c r="O561" s="2"/>
    </row>
    <row r="562" spans="15:15" x14ac:dyDescent="0.35">
      <c r="O562" s="2"/>
    </row>
    <row r="563" spans="15:15" x14ac:dyDescent="0.35">
      <c r="O563" s="2"/>
    </row>
    <row r="564" spans="15:15" x14ac:dyDescent="0.35">
      <c r="O564" s="2"/>
    </row>
    <row r="565" spans="15:15" x14ac:dyDescent="0.35">
      <c r="O565" s="2"/>
    </row>
    <row r="566" spans="15:15" x14ac:dyDescent="0.35">
      <c r="O566" s="2"/>
    </row>
    <row r="567" spans="15:15" x14ac:dyDescent="0.35">
      <c r="O567" s="2"/>
    </row>
    <row r="568" spans="15:15" x14ac:dyDescent="0.35">
      <c r="O568" s="2"/>
    </row>
    <row r="569" spans="15:15" x14ac:dyDescent="0.35">
      <c r="O569" s="2"/>
    </row>
    <row r="570" spans="15:15" x14ac:dyDescent="0.35">
      <c r="O570" s="2"/>
    </row>
    <row r="571" spans="15:15" x14ac:dyDescent="0.35">
      <c r="O571" s="2"/>
    </row>
    <row r="572" spans="15:15" x14ac:dyDescent="0.35">
      <c r="O572" s="2"/>
    </row>
    <row r="573" spans="15:15" x14ac:dyDescent="0.35">
      <c r="O573" s="2"/>
    </row>
    <row r="574" spans="15:15" x14ac:dyDescent="0.35">
      <c r="O574" s="2"/>
    </row>
    <row r="575" spans="15:15" x14ac:dyDescent="0.35">
      <c r="O575" s="2"/>
    </row>
    <row r="576" spans="15:15" x14ac:dyDescent="0.35">
      <c r="O576" s="2"/>
    </row>
    <row r="577" spans="15:15" x14ac:dyDescent="0.35">
      <c r="O577" s="2"/>
    </row>
    <row r="578" spans="15:15" x14ac:dyDescent="0.35">
      <c r="O578" s="2"/>
    </row>
    <row r="579" spans="15:15" x14ac:dyDescent="0.35">
      <c r="O579" s="2"/>
    </row>
    <row r="580" spans="15:15" x14ac:dyDescent="0.35">
      <c r="O580" s="2"/>
    </row>
    <row r="581" spans="15:15" x14ac:dyDescent="0.35">
      <c r="O581" s="2"/>
    </row>
    <row r="582" spans="15:15" x14ac:dyDescent="0.35">
      <c r="O582" s="2"/>
    </row>
    <row r="583" spans="15:15" x14ac:dyDescent="0.35">
      <c r="O583" s="2"/>
    </row>
    <row r="584" spans="15:15" x14ac:dyDescent="0.35">
      <c r="O584" s="2"/>
    </row>
    <row r="585" spans="15:15" x14ac:dyDescent="0.35">
      <c r="O585" s="2"/>
    </row>
    <row r="586" spans="15:15" x14ac:dyDescent="0.35">
      <c r="O586" s="2"/>
    </row>
    <row r="587" spans="15:15" x14ac:dyDescent="0.35">
      <c r="O587" s="2"/>
    </row>
    <row r="588" spans="15:15" x14ac:dyDescent="0.35">
      <c r="O588" s="2"/>
    </row>
    <row r="589" spans="15:15" x14ac:dyDescent="0.35">
      <c r="O589" s="2"/>
    </row>
    <row r="590" spans="15:15" x14ac:dyDescent="0.35">
      <c r="O590" s="2"/>
    </row>
    <row r="591" spans="15:15" x14ac:dyDescent="0.35">
      <c r="O591" s="2"/>
    </row>
    <row r="592" spans="15:15" x14ac:dyDescent="0.35">
      <c r="O592" s="2"/>
    </row>
    <row r="593" spans="15:15" x14ac:dyDescent="0.35">
      <c r="O593" s="2"/>
    </row>
    <row r="594" spans="15:15" x14ac:dyDescent="0.35">
      <c r="O594" s="2"/>
    </row>
    <row r="595" spans="15:15" x14ac:dyDescent="0.35">
      <c r="O595" s="2"/>
    </row>
    <row r="596" spans="15:15" x14ac:dyDescent="0.35">
      <c r="O596" s="2"/>
    </row>
    <row r="597" spans="15:15" x14ac:dyDescent="0.35">
      <c r="O597" s="2"/>
    </row>
    <row r="598" spans="15:15" x14ac:dyDescent="0.35">
      <c r="O598" s="2"/>
    </row>
    <row r="599" spans="15:15" x14ac:dyDescent="0.35">
      <c r="O599" s="2"/>
    </row>
    <row r="600" spans="15:15" x14ac:dyDescent="0.35">
      <c r="O600" s="2"/>
    </row>
    <row r="601" spans="15:15" x14ac:dyDescent="0.35">
      <c r="O601" s="2"/>
    </row>
    <row r="602" spans="15:15" x14ac:dyDescent="0.35">
      <c r="O602" s="2"/>
    </row>
    <row r="603" spans="15:15" x14ac:dyDescent="0.35">
      <c r="O603" s="2"/>
    </row>
    <row r="604" spans="15:15" x14ac:dyDescent="0.35">
      <c r="O604" s="2"/>
    </row>
    <row r="605" spans="15:15" x14ac:dyDescent="0.35">
      <c r="O605" s="2"/>
    </row>
    <row r="606" spans="15:15" x14ac:dyDescent="0.35">
      <c r="O606" s="2"/>
    </row>
    <row r="607" spans="15:15" x14ac:dyDescent="0.35">
      <c r="O607" s="2"/>
    </row>
    <row r="608" spans="15:15" x14ac:dyDescent="0.35">
      <c r="O608" s="2"/>
    </row>
    <row r="609" spans="15:16" x14ac:dyDescent="0.35">
      <c r="O609" s="2"/>
    </row>
    <row r="610" spans="15:16" x14ac:dyDescent="0.35">
      <c r="O610" s="2"/>
    </row>
    <row r="611" spans="15:16" x14ac:dyDescent="0.35">
      <c r="O611" s="2"/>
    </row>
    <row r="612" spans="15:16" x14ac:dyDescent="0.35">
      <c r="O612" s="2"/>
    </row>
    <row r="613" spans="15:16" x14ac:dyDescent="0.35">
      <c r="O613" s="2"/>
    </row>
    <row r="614" spans="15:16" x14ac:dyDescent="0.35">
      <c r="O614" s="2"/>
    </row>
    <row r="615" spans="15:16" x14ac:dyDescent="0.35">
      <c r="O615" s="2"/>
    </row>
    <row r="616" spans="15:16" x14ac:dyDescent="0.35">
      <c r="O616" s="2"/>
    </row>
    <row r="617" spans="15:16" x14ac:dyDescent="0.35">
      <c r="O617" s="2"/>
    </row>
    <row r="618" spans="15:16" x14ac:dyDescent="0.35">
      <c r="O618"/>
      <c r="P618"/>
    </row>
    <row r="619" spans="15:16" x14ac:dyDescent="0.35">
      <c r="O619"/>
      <c r="P619"/>
    </row>
    <row r="620" spans="15:16" x14ac:dyDescent="0.35">
      <c r="O620"/>
      <c r="P620"/>
    </row>
    <row r="621" spans="15:16" x14ac:dyDescent="0.35">
      <c r="O621"/>
      <c r="P621"/>
    </row>
    <row r="622" spans="15:16" x14ac:dyDescent="0.35">
      <c r="O622"/>
      <c r="P622"/>
    </row>
    <row r="623" spans="15:16" x14ac:dyDescent="0.35">
      <c r="O623"/>
      <c r="P623"/>
    </row>
    <row r="624" spans="15:16" x14ac:dyDescent="0.35">
      <c r="O624"/>
      <c r="P624"/>
    </row>
    <row r="625" spans="15:16" x14ac:dyDescent="0.35">
      <c r="O625"/>
      <c r="P625"/>
    </row>
    <row r="626" spans="15:16" x14ac:dyDescent="0.35">
      <c r="O626"/>
      <c r="P626"/>
    </row>
    <row r="627" spans="15:16" x14ac:dyDescent="0.35">
      <c r="O627"/>
      <c r="P627"/>
    </row>
    <row r="628" spans="15:16" x14ac:dyDescent="0.35">
      <c r="O628"/>
      <c r="P628"/>
    </row>
    <row r="629" spans="15:16" x14ac:dyDescent="0.35">
      <c r="O629"/>
      <c r="P629"/>
    </row>
    <row r="630" spans="15:16" x14ac:dyDescent="0.35">
      <c r="O630"/>
      <c r="P630"/>
    </row>
    <row r="631" spans="15:16" x14ac:dyDescent="0.35">
      <c r="O631"/>
      <c r="P631"/>
    </row>
    <row r="632" spans="15:16" x14ac:dyDescent="0.35">
      <c r="O632"/>
      <c r="P632"/>
    </row>
    <row r="633" spans="15:16" x14ac:dyDescent="0.35">
      <c r="O633"/>
      <c r="P633"/>
    </row>
    <row r="634" spans="15:16" x14ac:dyDescent="0.35">
      <c r="O634"/>
      <c r="P634"/>
    </row>
    <row r="635" spans="15:16" x14ac:dyDescent="0.35">
      <c r="O635"/>
      <c r="P635"/>
    </row>
    <row r="636" spans="15:16" x14ac:dyDescent="0.35">
      <c r="O636"/>
      <c r="P636"/>
    </row>
    <row r="637" spans="15:16" x14ac:dyDescent="0.35">
      <c r="O637"/>
      <c r="P637"/>
    </row>
    <row r="638" spans="15:16" x14ac:dyDescent="0.35">
      <c r="O638"/>
      <c r="P638"/>
    </row>
    <row r="639" spans="15:16" x14ac:dyDescent="0.35">
      <c r="O639"/>
      <c r="P639"/>
    </row>
    <row r="640" spans="15:16" x14ac:dyDescent="0.35">
      <c r="O640"/>
      <c r="P640"/>
    </row>
    <row r="641" spans="15:16" x14ac:dyDescent="0.35">
      <c r="O641"/>
      <c r="P641"/>
    </row>
    <row r="642" spans="15:16" x14ac:dyDescent="0.35">
      <c r="O642"/>
      <c r="P642"/>
    </row>
    <row r="643" spans="15:16" x14ac:dyDescent="0.35">
      <c r="O643"/>
      <c r="P643"/>
    </row>
    <row r="644" spans="15:16" x14ac:dyDescent="0.35">
      <c r="O644"/>
      <c r="P644"/>
    </row>
    <row r="645" spans="15:16" x14ac:dyDescent="0.35">
      <c r="O645"/>
      <c r="P645"/>
    </row>
    <row r="646" spans="15:16" x14ac:dyDescent="0.35">
      <c r="O646"/>
      <c r="P646"/>
    </row>
    <row r="647" spans="15:16" x14ac:dyDescent="0.35">
      <c r="O647"/>
      <c r="P647"/>
    </row>
    <row r="648" spans="15:16" x14ac:dyDescent="0.35">
      <c r="O648"/>
      <c r="P648"/>
    </row>
    <row r="649" spans="15:16" x14ac:dyDescent="0.35">
      <c r="O649"/>
      <c r="P649"/>
    </row>
    <row r="650" spans="15:16" x14ac:dyDescent="0.35">
      <c r="O650"/>
      <c r="P650"/>
    </row>
    <row r="651" spans="15:16" x14ac:dyDescent="0.35">
      <c r="O651"/>
      <c r="P651"/>
    </row>
    <row r="652" spans="15:16" x14ac:dyDescent="0.35">
      <c r="O652"/>
      <c r="P652"/>
    </row>
    <row r="653" spans="15:16" x14ac:dyDescent="0.35">
      <c r="O653"/>
      <c r="P653"/>
    </row>
    <row r="654" spans="15:16" x14ac:dyDescent="0.35">
      <c r="O654"/>
      <c r="P654"/>
    </row>
    <row r="655" spans="15:16" x14ac:dyDescent="0.35">
      <c r="O655"/>
      <c r="P655"/>
    </row>
    <row r="656" spans="15:16" x14ac:dyDescent="0.35">
      <c r="O656"/>
      <c r="P656"/>
    </row>
    <row r="657" spans="15:16" x14ac:dyDescent="0.35">
      <c r="O657"/>
      <c r="P657"/>
    </row>
    <row r="658" spans="15:16" x14ac:dyDescent="0.35">
      <c r="O658"/>
      <c r="P658"/>
    </row>
    <row r="659" spans="15:16" x14ac:dyDescent="0.35">
      <c r="O659"/>
      <c r="P659"/>
    </row>
    <row r="660" spans="15:16" x14ac:dyDescent="0.35">
      <c r="O660"/>
      <c r="P660"/>
    </row>
    <row r="661" spans="15:16" x14ac:dyDescent="0.35">
      <c r="O661"/>
      <c r="P661"/>
    </row>
    <row r="662" spans="15:16" x14ac:dyDescent="0.35">
      <c r="O662"/>
      <c r="P662"/>
    </row>
    <row r="663" spans="15:16" x14ac:dyDescent="0.35">
      <c r="O663"/>
      <c r="P663"/>
    </row>
    <row r="664" spans="15:16" x14ac:dyDescent="0.35">
      <c r="O664"/>
      <c r="P664"/>
    </row>
    <row r="665" spans="15:16" x14ac:dyDescent="0.35">
      <c r="O665"/>
      <c r="P665"/>
    </row>
    <row r="666" spans="15:16" x14ac:dyDescent="0.35">
      <c r="O666"/>
      <c r="P666"/>
    </row>
    <row r="667" spans="15:16" x14ac:dyDescent="0.35">
      <c r="O667"/>
      <c r="P667"/>
    </row>
    <row r="668" spans="15:16" x14ac:dyDescent="0.35">
      <c r="O668"/>
      <c r="P668"/>
    </row>
    <row r="669" spans="15:16" x14ac:dyDescent="0.35">
      <c r="O669"/>
      <c r="P669"/>
    </row>
    <row r="670" spans="15:16" x14ac:dyDescent="0.35">
      <c r="O670"/>
      <c r="P670"/>
    </row>
    <row r="671" spans="15:16" x14ac:dyDescent="0.35">
      <c r="O671"/>
      <c r="P671"/>
    </row>
    <row r="672" spans="15:16" x14ac:dyDescent="0.35">
      <c r="O672"/>
      <c r="P672"/>
    </row>
    <row r="673" spans="15:16" x14ac:dyDescent="0.35">
      <c r="O673"/>
      <c r="P673"/>
    </row>
    <row r="674" spans="15:16" x14ac:dyDescent="0.35">
      <c r="O674"/>
      <c r="P674"/>
    </row>
    <row r="675" spans="15:16" x14ac:dyDescent="0.35">
      <c r="O675"/>
      <c r="P675"/>
    </row>
    <row r="676" spans="15:16" x14ac:dyDescent="0.35">
      <c r="O676"/>
      <c r="P676"/>
    </row>
    <row r="677" spans="15:16" x14ac:dyDescent="0.35">
      <c r="O677"/>
      <c r="P677"/>
    </row>
    <row r="678" spans="15:16" x14ac:dyDescent="0.35">
      <c r="O678"/>
      <c r="P678"/>
    </row>
    <row r="679" spans="15:16" x14ac:dyDescent="0.35">
      <c r="O679"/>
      <c r="P679"/>
    </row>
    <row r="680" spans="15:16" x14ac:dyDescent="0.35">
      <c r="O680"/>
      <c r="P680"/>
    </row>
    <row r="681" spans="15:16" x14ac:dyDescent="0.35">
      <c r="O681"/>
      <c r="P681"/>
    </row>
    <row r="682" spans="15:16" x14ac:dyDescent="0.35">
      <c r="O682"/>
      <c r="P682"/>
    </row>
    <row r="683" spans="15:16" x14ac:dyDescent="0.35">
      <c r="O683"/>
      <c r="P683"/>
    </row>
    <row r="684" spans="15:16" x14ac:dyDescent="0.35">
      <c r="O684"/>
      <c r="P684"/>
    </row>
    <row r="685" spans="15:16" x14ac:dyDescent="0.35">
      <c r="O685"/>
      <c r="P685"/>
    </row>
    <row r="686" spans="15:16" x14ac:dyDescent="0.35">
      <c r="O686"/>
      <c r="P686"/>
    </row>
    <row r="687" spans="15:16" x14ac:dyDescent="0.35">
      <c r="O687"/>
      <c r="P687"/>
    </row>
    <row r="688" spans="15:16" x14ac:dyDescent="0.35">
      <c r="O688"/>
      <c r="P688"/>
    </row>
    <row r="689" spans="15:16" x14ac:dyDescent="0.35">
      <c r="O689"/>
      <c r="P689"/>
    </row>
    <row r="690" spans="15:16" x14ac:dyDescent="0.35">
      <c r="O690"/>
      <c r="P690"/>
    </row>
    <row r="691" spans="15:16" x14ac:dyDescent="0.35">
      <c r="O691"/>
      <c r="P691"/>
    </row>
    <row r="692" spans="15:16" x14ac:dyDescent="0.35">
      <c r="O692"/>
      <c r="P692"/>
    </row>
    <row r="693" spans="15:16" x14ac:dyDescent="0.35">
      <c r="O693"/>
      <c r="P693"/>
    </row>
    <row r="694" spans="15:16" x14ac:dyDescent="0.35">
      <c r="O694"/>
      <c r="P694"/>
    </row>
    <row r="695" spans="15:16" x14ac:dyDescent="0.35">
      <c r="O695"/>
      <c r="P695"/>
    </row>
    <row r="696" spans="15:16" x14ac:dyDescent="0.35">
      <c r="O696"/>
      <c r="P696"/>
    </row>
    <row r="697" spans="15:16" x14ac:dyDescent="0.35">
      <c r="O697"/>
      <c r="P697"/>
    </row>
    <row r="698" spans="15:16" x14ac:dyDescent="0.35">
      <c r="O698"/>
      <c r="P698"/>
    </row>
    <row r="699" spans="15:16" x14ac:dyDescent="0.35">
      <c r="O699"/>
      <c r="P699"/>
    </row>
    <row r="700" spans="15:16" x14ac:dyDescent="0.35">
      <c r="O700"/>
      <c r="P700"/>
    </row>
    <row r="701" spans="15:16" x14ac:dyDescent="0.35">
      <c r="O701"/>
      <c r="P701"/>
    </row>
    <row r="702" spans="15:16" x14ac:dyDescent="0.35">
      <c r="O702"/>
      <c r="P702"/>
    </row>
    <row r="703" spans="15:16" x14ac:dyDescent="0.35">
      <c r="O703"/>
      <c r="P703"/>
    </row>
    <row r="704" spans="15:16" x14ac:dyDescent="0.35">
      <c r="O704"/>
      <c r="P704"/>
    </row>
    <row r="705" spans="15:16" x14ac:dyDescent="0.35">
      <c r="O705"/>
      <c r="P705"/>
    </row>
    <row r="706" spans="15:16" x14ac:dyDescent="0.35">
      <c r="O706"/>
      <c r="P706"/>
    </row>
    <row r="707" spans="15:16" x14ac:dyDescent="0.35">
      <c r="O707"/>
      <c r="P707"/>
    </row>
    <row r="708" spans="15:16" x14ac:dyDescent="0.35">
      <c r="O708"/>
      <c r="P708"/>
    </row>
    <row r="709" spans="15:16" x14ac:dyDescent="0.35">
      <c r="O709"/>
      <c r="P709"/>
    </row>
    <row r="710" spans="15:16" x14ac:dyDescent="0.35">
      <c r="O710"/>
      <c r="P710"/>
    </row>
    <row r="711" spans="15:16" x14ac:dyDescent="0.35">
      <c r="O711"/>
      <c r="P711"/>
    </row>
    <row r="712" spans="15:16" x14ac:dyDescent="0.35">
      <c r="O712"/>
      <c r="P712"/>
    </row>
    <row r="713" spans="15:16" x14ac:dyDescent="0.35">
      <c r="O713"/>
      <c r="P713"/>
    </row>
    <row r="714" spans="15:16" x14ac:dyDescent="0.35">
      <c r="O714"/>
      <c r="P714"/>
    </row>
    <row r="715" spans="15:16" x14ac:dyDescent="0.35">
      <c r="O715"/>
      <c r="P715"/>
    </row>
    <row r="716" spans="15:16" x14ac:dyDescent="0.35">
      <c r="O716"/>
      <c r="P716"/>
    </row>
    <row r="717" spans="15:16" x14ac:dyDescent="0.35">
      <c r="O717"/>
      <c r="P717"/>
    </row>
    <row r="718" spans="15:16" x14ac:dyDescent="0.35">
      <c r="O718"/>
      <c r="P718"/>
    </row>
    <row r="719" spans="15:16" x14ac:dyDescent="0.35">
      <c r="O719"/>
      <c r="P719"/>
    </row>
    <row r="720" spans="15:16" x14ac:dyDescent="0.35">
      <c r="O720"/>
      <c r="P720"/>
    </row>
    <row r="721" spans="15:16" x14ac:dyDescent="0.35">
      <c r="O721"/>
      <c r="P721"/>
    </row>
    <row r="722" spans="15:16" x14ac:dyDescent="0.35">
      <c r="O722"/>
      <c r="P722"/>
    </row>
    <row r="723" spans="15:16" x14ac:dyDescent="0.35">
      <c r="O723"/>
      <c r="P723"/>
    </row>
    <row r="724" spans="15:16" x14ac:dyDescent="0.35">
      <c r="O724"/>
      <c r="P724"/>
    </row>
    <row r="725" spans="15:16" x14ac:dyDescent="0.35">
      <c r="O725"/>
      <c r="P725"/>
    </row>
    <row r="726" spans="15:16" x14ac:dyDescent="0.35">
      <c r="O726"/>
      <c r="P726"/>
    </row>
    <row r="727" spans="15:16" x14ac:dyDescent="0.35">
      <c r="O727"/>
      <c r="P727"/>
    </row>
    <row r="728" spans="15:16" x14ac:dyDescent="0.35">
      <c r="O728"/>
      <c r="P728"/>
    </row>
    <row r="729" spans="15:16" x14ac:dyDescent="0.35">
      <c r="O729"/>
      <c r="P729"/>
    </row>
    <row r="730" spans="15:16" x14ac:dyDescent="0.35">
      <c r="O730"/>
      <c r="P730"/>
    </row>
    <row r="731" spans="15:16" x14ac:dyDescent="0.35">
      <c r="O731"/>
      <c r="P731"/>
    </row>
    <row r="732" spans="15:16" x14ac:dyDescent="0.35">
      <c r="O732"/>
      <c r="P732"/>
    </row>
    <row r="733" spans="15:16" x14ac:dyDescent="0.35">
      <c r="O733"/>
      <c r="P733"/>
    </row>
    <row r="734" spans="15:16" x14ac:dyDescent="0.35">
      <c r="O734"/>
      <c r="P734"/>
    </row>
    <row r="735" spans="15:16" x14ac:dyDescent="0.35">
      <c r="O735"/>
      <c r="P735"/>
    </row>
    <row r="736" spans="15:16" x14ac:dyDescent="0.35">
      <c r="O736"/>
      <c r="P736"/>
    </row>
    <row r="737" spans="15:16" x14ac:dyDescent="0.35">
      <c r="O737"/>
      <c r="P737"/>
    </row>
    <row r="738" spans="15:16" x14ac:dyDescent="0.35">
      <c r="O738"/>
      <c r="P738"/>
    </row>
    <row r="739" spans="15:16" x14ac:dyDescent="0.35">
      <c r="O739"/>
      <c r="P739"/>
    </row>
    <row r="740" spans="15:16" x14ac:dyDescent="0.35">
      <c r="O740"/>
      <c r="P740"/>
    </row>
    <row r="741" spans="15:16" x14ac:dyDescent="0.35">
      <c r="O741"/>
      <c r="P741"/>
    </row>
    <row r="742" spans="15:16" x14ac:dyDescent="0.35">
      <c r="O742"/>
      <c r="P742"/>
    </row>
    <row r="743" spans="15:16" x14ac:dyDescent="0.35">
      <c r="O743"/>
      <c r="P743"/>
    </row>
    <row r="744" spans="15:16" x14ac:dyDescent="0.35">
      <c r="O744"/>
      <c r="P744"/>
    </row>
    <row r="745" spans="15:16" x14ac:dyDescent="0.35">
      <c r="O745"/>
      <c r="P745"/>
    </row>
    <row r="746" spans="15:16" x14ac:dyDescent="0.35">
      <c r="O746"/>
      <c r="P746"/>
    </row>
    <row r="747" spans="15:16" x14ac:dyDescent="0.35">
      <c r="O747"/>
      <c r="P747"/>
    </row>
    <row r="748" spans="15:16" x14ac:dyDescent="0.35">
      <c r="O748"/>
      <c r="P748"/>
    </row>
    <row r="749" spans="15:16" x14ac:dyDescent="0.35">
      <c r="O749"/>
      <c r="P749"/>
    </row>
    <row r="750" spans="15:16" x14ac:dyDescent="0.35">
      <c r="O750"/>
      <c r="P750"/>
    </row>
    <row r="751" spans="15:16" x14ac:dyDescent="0.35">
      <c r="O751"/>
      <c r="P751"/>
    </row>
    <row r="752" spans="15:16" x14ac:dyDescent="0.35">
      <c r="O752"/>
      <c r="P752"/>
    </row>
    <row r="753" spans="15:16" x14ac:dyDescent="0.35">
      <c r="O753"/>
      <c r="P753"/>
    </row>
    <row r="754" spans="15:16" x14ac:dyDescent="0.35">
      <c r="O754"/>
      <c r="P754"/>
    </row>
    <row r="755" spans="15:16" x14ac:dyDescent="0.35">
      <c r="O755"/>
      <c r="P755"/>
    </row>
    <row r="756" spans="15:16" x14ac:dyDescent="0.35">
      <c r="O756"/>
      <c r="P756"/>
    </row>
    <row r="757" spans="15:16" x14ac:dyDescent="0.35">
      <c r="O757"/>
      <c r="P757"/>
    </row>
    <row r="758" spans="15:16" x14ac:dyDescent="0.35">
      <c r="O758"/>
      <c r="P758"/>
    </row>
    <row r="759" spans="15:16" x14ac:dyDescent="0.35">
      <c r="O759"/>
      <c r="P759"/>
    </row>
    <row r="760" spans="15:16" x14ac:dyDescent="0.35">
      <c r="O760"/>
      <c r="P760"/>
    </row>
    <row r="761" spans="15:16" x14ac:dyDescent="0.35">
      <c r="O761"/>
      <c r="P761"/>
    </row>
    <row r="762" spans="15:16" x14ac:dyDescent="0.35">
      <c r="O762"/>
      <c r="P762"/>
    </row>
    <row r="763" spans="15:16" x14ac:dyDescent="0.35">
      <c r="O763"/>
      <c r="P763"/>
    </row>
    <row r="764" spans="15:16" x14ac:dyDescent="0.35">
      <c r="O764"/>
      <c r="P764"/>
    </row>
    <row r="765" spans="15:16" x14ac:dyDescent="0.35">
      <c r="O765"/>
      <c r="P765"/>
    </row>
    <row r="766" spans="15:16" x14ac:dyDescent="0.35">
      <c r="O766"/>
      <c r="P766"/>
    </row>
    <row r="767" spans="15:16" x14ac:dyDescent="0.35">
      <c r="O767"/>
      <c r="P767"/>
    </row>
    <row r="768" spans="15:16" x14ac:dyDescent="0.35">
      <c r="O768"/>
      <c r="P768"/>
    </row>
    <row r="769" spans="15:16" x14ac:dyDescent="0.35">
      <c r="O769"/>
      <c r="P769"/>
    </row>
    <row r="770" spans="15:16" x14ac:dyDescent="0.35">
      <c r="O770"/>
      <c r="P770"/>
    </row>
    <row r="771" spans="15:16" x14ac:dyDescent="0.35">
      <c r="O771"/>
      <c r="P771"/>
    </row>
    <row r="772" spans="15:16" x14ac:dyDescent="0.35">
      <c r="O772"/>
      <c r="P772"/>
    </row>
    <row r="773" spans="15:16" x14ac:dyDescent="0.35">
      <c r="O773"/>
      <c r="P773"/>
    </row>
    <row r="774" spans="15:16" x14ac:dyDescent="0.35">
      <c r="O774"/>
      <c r="P774"/>
    </row>
    <row r="775" spans="15:16" x14ac:dyDescent="0.35">
      <c r="O775"/>
      <c r="P775"/>
    </row>
    <row r="776" spans="15:16" x14ac:dyDescent="0.35">
      <c r="O776"/>
      <c r="P776"/>
    </row>
    <row r="777" spans="15:16" x14ac:dyDescent="0.35">
      <c r="O777"/>
      <c r="P777"/>
    </row>
    <row r="778" spans="15:16" x14ac:dyDescent="0.35">
      <c r="O778"/>
      <c r="P778"/>
    </row>
    <row r="779" spans="15:16" x14ac:dyDescent="0.35">
      <c r="O779"/>
      <c r="P779"/>
    </row>
    <row r="780" spans="15:16" x14ac:dyDescent="0.35">
      <c r="O780"/>
      <c r="P780"/>
    </row>
    <row r="781" spans="15:16" x14ac:dyDescent="0.35">
      <c r="O781"/>
      <c r="P781"/>
    </row>
    <row r="782" spans="15:16" x14ac:dyDescent="0.35">
      <c r="O782"/>
      <c r="P782"/>
    </row>
    <row r="783" spans="15:16" x14ac:dyDescent="0.35">
      <c r="O783"/>
      <c r="P783"/>
    </row>
    <row r="784" spans="15:16" x14ac:dyDescent="0.35">
      <c r="O784"/>
      <c r="P784"/>
    </row>
    <row r="785" spans="15:16" x14ac:dyDescent="0.35">
      <c r="O785"/>
      <c r="P785"/>
    </row>
    <row r="786" spans="15:16" x14ac:dyDescent="0.35">
      <c r="O786"/>
      <c r="P786"/>
    </row>
    <row r="787" spans="15:16" x14ac:dyDescent="0.35">
      <c r="O787"/>
      <c r="P787"/>
    </row>
    <row r="788" spans="15:16" x14ac:dyDescent="0.35">
      <c r="O788"/>
      <c r="P788"/>
    </row>
    <row r="789" spans="15:16" x14ac:dyDescent="0.35">
      <c r="O789"/>
      <c r="P789"/>
    </row>
    <row r="790" spans="15:16" x14ac:dyDescent="0.35">
      <c r="O790"/>
      <c r="P790"/>
    </row>
    <row r="791" spans="15:16" x14ac:dyDescent="0.35">
      <c r="O791"/>
      <c r="P791"/>
    </row>
    <row r="792" spans="15:16" x14ac:dyDescent="0.35">
      <c r="O792"/>
      <c r="P792"/>
    </row>
    <row r="793" spans="15:16" x14ac:dyDescent="0.35">
      <c r="O793"/>
      <c r="P793"/>
    </row>
    <row r="794" spans="15:16" x14ac:dyDescent="0.35">
      <c r="O794"/>
      <c r="P794"/>
    </row>
    <row r="795" spans="15:16" x14ac:dyDescent="0.35">
      <c r="O795"/>
      <c r="P795"/>
    </row>
    <row r="796" spans="15:16" x14ac:dyDescent="0.35">
      <c r="O796"/>
      <c r="P796"/>
    </row>
    <row r="797" spans="15:16" x14ac:dyDescent="0.35">
      <c r="O797"/>
      <c r="P797"/>
    </row>
    <row r="798" spans="15:16" x14ac:dyDescent="0.35">
      <c r="O798"/>
      <c r="P798"/>
    </row>
    <row r="799" spans="15:16" x14ac:dyDescent="0.35">
      <c r="O799"/>
      <c r="P799"/>
    </row>
    <row r="800" spans="15:16" x14ac:dyDescent="0.35">
      <c r="O800"/>
      <c r="P800"/>
    </row>
    <row r="801" spans="15:16" x14ac:dyDescent="0.35">
      <c r="O801"/>
      <c r="P801"/>
    </row>
    <row r="802" spans="15:16" x14ac:dyDescent="0.35">
      <c r="O802"/>
      <c r="P802"/>
    </row>
    <row r="803" spans="15:16" x14ac:dyDescent="0.35">
      <c r="O803"/>
      <c r="P803"/>
    </row>
    <row r="804" spans="15:16" x14ac:dyDescent="0.35">
      <c r="O804"/>
      <c r="P804"/>
    </row>
    <row r="805" spans="15:16" x14ac:dyDescent="0.35">
      <c r="O805"/>
      <c r="P805"/>
    </row>
    <row r="806" spans="15:16" x14ac:dyDescent="0.35">
      <c r="O806"/>
      <c r="P806"/>
    </row>
    <row r="807" spans="15:16" x14ac:dyDescent="0.35">
      <c r="O807"/>
      <c r="P807"/>
    </row>
    <row r="808" spans="15:16" x14ac:dyDescent="0.35">
      <c r="O808"/>
      <c r="P808"/>
    </row>
    <row r="809" spans="15:16" x14ac:dyDescent="0.35">
      <c r="O809"/>
      <c r="P809"/>
    </row>
    <row r="810" spans="15:16" x14ac:dyDescent="0.35">
      <c r="O810"/>
      <c r="P810"/>
    </row>
    <row r="811" spans="15:16" x14ac:dyDescent="0.35">
      <c r="O811"/>
      <c r="P811"/>
    </row>
    <row r="812" spans="15:16" x14ac:dyDescent="0.35">
      <c r="O812"/>
      <c r="P812"/>
    </row>
    <row r="813" spans="15:16" x14ac:dyDescent="0.35">
      <c r="O813"/>
      <c r="P813"/>
    </row>
    <row r="814" spans="15:16" x14ac:dyDescent="0.35">
      <c r="O814"/>
      <c r="P814"/>
    </row>
    <row r="815" spans="15:16" x14ac:dyDescent="0.35">
      <c r="O815"/>
      <c r="P815"/>
    </row>
    <row r="816" spans="15:16" x14ac:dyDescent="0.35">
      <c r="O816"/>
      <c r="P816"/>
    </row>
    <row r="817" spans="15:16" x14ac:dyDescent="0.35">
      <c r="O817"/>
      <c r="P817"/>
    </row>
    <row r="818" spans="15:16" x14ac:dyDescent="0.35">
      <c r="O818"/>
      <c r="P818"/>
    </row>
    <row r="819" spans="15:16" x14ac:dyDescent="0.35">
      <c r="O819"/>
      <c r="P819"/>
    </row>
    <row r="820" spans="15:16" x14ac:dyDescent="0.35">
      <c r="O820"/>
      <c r="P820"/>
    </row>
    <row r="821" spans="15:16" x14ac:dyDescent="0.35">
      <c r="O821"/>
      <c r="P821"/>
    </row>
    <row r="822" spans="15:16" x14ac:dyDescent="0.35">
      <c r="O822"/>
      <c r="P822"/>
    </row>
    <row r="823" spans="15:16" x14ac:dyDescent="0.35">
      <c r="O823"/>
      <c r="P823"/>
    </row>
    <row r="824" spans="15:16" x14ac:dyDescent="0.35">
      <c r="O824"/>
      <c r="P824"/>
    </row>
    <row r="825" spans="15:16" x14ac:dyDescent="0.35">
      <c r="O825"/>
      <c r="P825"/>
    </row>
    <row r="826" spans="15:16" x14ac:dyDescent="0.35">
      <c r="O826"/>
      <c r="P826"/>
    </row>
    <row r="827" spans="15:16" x14ac:dyDescent="0.35">
      <c r="O827"/>
      <c r="P827"/>
    </row>
    <row r="828" spans="15:16" x14ac:dyDescent="0.35">
      <c r="O828"/>
      <c r="P828"/>
    </row>
    <row r="829" spans="15:16" x14ac:dyDescent="0.35">
      <c r="O829"/>
      <c r="P829"/>
    </row>
    <row r="830" spans="15:16" x14ac:dyDescent="0.35">
      <c r="O830"/>
      <c r="P830"/>
    </row>
    <row r="831" spans="15:16" x14ac:dyDescent="0.35">
      <c r="O831"/>
      <c r="P831"/>
    </row>
    <row r="832" spans="15:16" x14ac:dyDescent="0.35">
      <c r="O832"/>
      <c r="P832"/>
    </row>
    <row r="833" spans="15:16" x14ac:dyDescent="0.35">
      <c r="O833"/>
      <c r="P833"/>
    </row>
    <row r="834" spans="15:16" x14ac:dyDescent="0.35">
      <c r="O834"/>
      <c r="P834"/>
    </row>
    <row r="835" spans="15:16" x14ac:dyDescent="0.35">
      <c r="O835"/>
      <c r="P835"/>
    </row>
    <row r="836" spans="15:16" x14ac:dyDescent="0.35">
      <c r="O836"/>
      <c r="P836"/>
    </row>
    <row r="837" spans="15:16" x14ac:dyDescent="0.35">
      <c r="O837"/>
      <c r="P837"/>
    </row>
    <row r="838" spans="15:16" x14ac:dyDescent="0.35">
      <c r="O838"/>
      <c r="P838"/>
    </row>
    <row r="839" spans="15:16" x14ac:dyDescent="0.35">
      <c r="O839"/>
      <c r="P839"/>
    </row>
    <row r="840" spans="15:16" x14ac:dyDescent="0.35">
      <c r="O840"/>
      <c r="P840"/>
    </row>
    <row r="841" spans="15:16" x14ac:dyDescent="0.35">
      <c r="O841"/>
      <c r="P841"/>
    </row>
    <row r="842" spans="15:16" x14ac:dyDescent="0.35">
      <c r="O842"/>
      <c r="P842"/>
    </row>
    <row r="843" spans="15:16" x14ac:dyDescent="0.35">
      <c r="O843"/>
      <c r="P843"/>
    </row>
    <row r="844" spans="15:16" x14ac:dyDescent="0.35">
      <c r="O844"/>
      <c r="P844"/>
    </row>
    <row r="845" spans="15:16" x14ac:dyDescent="0.35">
      <c r="O845"/>
      <c r="P845"/>
    </row>
    <row r="846" spans="15:16" x14ac:dyDescent="0.35">
      <c r="O846"/>
      <c r="P846"/>
    </row>
    <row r="847" spans="15:16" x14ac:dyDescent="0.35">
      <c r="O847"/>
      <c r="P847"/>
    </row>
    <row r="848" spans="15:16" x14ac:dyDescent="0.35">
      <c r="O848"/>
      <c r="P848"/>
    </row>
    <row r="849" spans="15:16" x14ac:dyDescent="0.35">
      <c r="O849"/>
      <c r="P849"/>
    </row>
    <row r="850" spans="15:16" x14ac:dyDescent="0.35">
      <c r="O850"/>
      <c r="P850"/>
    </row>
    <row r="851" spans="15:16" x14ac:dyDescent="0.35">
      <c r="O851"/>
      <c r="P851"/>
    </row>
    <row r="852" spans="15:16" x14ac:dyDescent="0.35">
      <c r="O852"/>
      <c r="P852"/>
    </row>
    <row r="853" spans="15:16" x14ac:dyDescent="0.35">
      <c r="O853"/>
      <c r="P853"/>
    </row>
    <row r="854" spans="15:16" x14ac:dyDescent="0.35">
      <c r="O854"/>
      <c r="P854"/>
    </row>
    <row r="855" spans="15:16" x14ac:dyDescent="0.35">
      <c r="O855"/>
      <c r="P855"/>
    </row>
    <row r="856" spans="15:16" x14ac:dyDescent="0.35">
      <c r="O856"/>
      <c r="P856"/>
    </row>
    <row r="857" spans="15:16" x14ac:dyDescent="0.35">
      <c r="O857"/>
      <c r="P857"/>
    </row>
    <row r="858" spans="15:16" x14ac:dyDescent="0.35">
      <c r="O858"/>
      <c r="P858"/>
    </row>
    <row r="859" spans="15:16" x14ac:dyDescent="0.35">
      <c r="O859"/>
      <c r="P859"/>
    </row>
    <row r="860" spans="15:16" x14ac:dyDescent="0.35">
      <c r="O860"/>
      <c r="P860"/>
    </row>
    <row r="861" spans="15:16" x14ac:dyDescent="0.35">
      <c r="O861"/>
      <c r="P861"/>
    </row>
    <row r="862" spans="15:16" x14ac:dyDescent="0.35">
      <c r="O862"/>
      <c r="P862"/>
    </row>
    <row r="863" spans="15:16" x14ac:dyDescent="0.35">
      <c r="O863"/>
      <c r="P863"/>
    </row>
    <row r="864" spans="15:16" x14ac:dyDescent="0.35">
      <c r="O864"/>
      <c r="P864"/>
    </row>
    <row r="865" spans="15:16" x14ac:dyDescent="0.35">
      <c r="O865"/>
      <c r="P865"/>
    </row>
    <row r="866" spans="15:16" x14ac:dyDescent="0.35">
      <c r="O866"/>
      <c r="P866"/>
    </row>
    <row r="867" spans="15:16" x14ac:dyDescent="0.35">
      <c r="O867"/>
      <c r="P867"/>
    </row>
    <row r="868" spans="15:16" x14ac:dyDescent="0.35">
      <c r="O868"/>
      <c r="P868"/>
    </row>
    <row r="869" spans="15:16" x14ac:dyDescent="0.35">
      <c r="O869"/>
      <c r="P869"/>
    </row>
    <row r="870" spans="15:16" x14ac:dyDescent="0.35">
      <c r="O870"/>
      <c r="P870"/>
    </row>
    <row r="871" spans="15:16" x14ac:dyDescent="0.35">
      <c r="O871"/>
      <c r="P871"/>
    </row>
    <row r="872" spans="15:16" x14ac:dyDescent="0.35">
      <c r="O872"/>
      <c r="P872"/>
    </row>
    <row r="873" spans="15:16" x14ac:dyDescent="0.35">
      <c r="O873"/>
      <c r="P873"/>
    </row>
    <row r="874" spans="15:16" x14ac:dyDescent="0.35">
      <c r="O874"/>
      <c r="P874"/>
    </row>
    <row r="875" spans="15:16" x14ac:dyDescent="0.35">
      <c r="O875"/>
      <c r="P875"/>
    </row>
    <row r="876" spans="15:16" x14ac:dyDescent="0.35">
      <c r="O876"/>
      <c r="P876"/>
    </row>
    <row r="877" spans="15:16" x14ac:dyDescent="0.35">
      <c r="O877"/>
      <c r="P877"/>
    </row>
    <row r="878" spans="15:16" x14ac:dyDescent="0.35">
      <c r="O878"/>
      <c r="P878"/>
    </row>
    <row r="879" spans="15:16" x14ac:dyDescent="0.35">
      <c r="O879"/>
      <c r="P879"/>
    </row>
    <row r="880" spans="15:16" x14ac:dyDescent="0.35">
      <c r="O880"/>
      <c r="P880"/>
    </row>
    <row r="881" spans="15:16" x14ac:dyDescent="0.35">
      <c r="O881"/>
      <c r="P881"/>
    </row>
    <row r="882" spans="15:16" x14ac:dyDescent="0.35">
      <c r="O882"/>
      <c r="P882"/>
    </row>
    <row r="883" spans="15:16" x14ac:dyDescent="0.35">
      <c r="O883"/>
      <c r="P883"/>
    </row>
    <row r="884" spans="15:16" x14ac:dyDescent="0.35">
      <c r="O884"/>
      <c r="P884"/>
    </row>
    <row r="885" spans="15:16" x14ac:dyDescent="0.35">
      <c r="O885"/>
      <c r="P885"/>
    </row>
    <row r="886" spans="15:16" x14ac:dyDescent="0.35">
      <c r="O886"/>
      <c r="P886"/>
    </row>
    <row r="887" spans="15:16" x14ac:dyDescent="0.35">
      <c r="O887"/>
      <c r="P887"/>
    </row>
    <row r="888" spans="15:16" x14ac:dyDescent="0.35">
      <c r="O888"/>
      <c r="P888"/>
    </row>
    <row r="889" spans="15:16" x14ac:dyDescent="0.35">
      <c r="O889"/>
      <c r="P889"/>
    </row>
    <row r="890" spans="15:16" x14ac:dyDescent="0.35">
      <c r="O890"/>
      <c r="P890"/>
    </row>
    <row r="891" spans="15:16" x14ac:dyDescent="0.35">
      <c r="O891"/>
      <c r="P891"/>
    </row>
    <row r="892" spans="15:16" x14ac:dyDescent="0.35">
      <c r="O892"/>
      <c r="P892"/>
    </row>
    <row r="893" spans="15:16" x14ac:dyDescent="0.35">
      <c r="O893"/>
      <c r="P893"/>
    </row>
    <row r="894" spans="15:16" x14ac:dyDescent="0.35">
      <c r="O894"/>
      <c r="P894"/>
    </row>
    <row r="895" spans="15:16" x14ac:dyDescent="0.35">
      <c r="O895"/>
      <c r="P895"/>
    </row>
    <row r="896" spans="15:16" x14ac:dyDescent="0.35">
      <c r="O896"/>
      <c r="P896"/>
    </row>
    <row r="897" spans="15:16" x14ac:dyDescent="0.35">
      <c r="O897"/>
      <c r="P897"/>
    </row>
    <row r="898" spans="15:16" x14ac:dyDescent="0.35">
      <c r="O898"/>
      <c r="P898"/>
    </row>
    <row r="899" spans="15:16" x14ac:dyDescent="0.35">
      <c r="O899"/>
      <c r="P899"/>
    </row>
    <row r="900" spans="15:16" x14ac:dyDescent="0.35">
      <c r="O900"/>
      <c r="P900"/>
    </row>
    <row r="901" spans="15:16" x14ac:dyDescent="0.35">
      <c r="O901"/>
      <c r="P901"/>
    </row>
    <row r="902" spans="15:16" x14ac:dyDescent="0.35">
      <c r="O902"/>
      <c r="P902"/>
    </row>
    <row r="903" spans="15:16" x14ac:dyDescent="0.35">
      <c r="O903"/>
      <c r="P903"/>
    </row>
    <row r="904" spans="15:16" x14ac:dyDescent="0.35">
      <c r="O904"/>
      <c r="P904"/>
    </row>
    <row r="905" spans="15:16" x14ac:dyDescent="0.35">
      <c r="O905"/>
      <c r="P905"/>
    </row>
    <row r="906" spans="15:16" x14ac:dyDescent="0.35">
      <c r="O906"/>
      <c r="P906"/>
    </row>
    <row r="907" spans="15:16" x14ac:dyDescent="0.35">
      <c r="O907"/>
      <c r="P907"/>
    </row>
    <row r="908" spans="15:16" x14ac:dyDescent="0.35">
      <c r="O908"/>
      <c r="P908"/>
    </row>
    <row r="909" spans="15:16" x14ac:dyDescent="0.35">
      <c r="O909"/>
      <c r="P909"/>
    </row>
    <row r="910" spans="15:16" x14ac:dyDescent="0.35">
      <c r="O910"/>
      <c r="P910"/>
    </row>
    <row r="911" spans="15:16" x14ac:dyDescent="0.35">
      <c r="O911"/>
      <c r="P911"/>
    </row>
    <row r="912" spans="15:16" x14ac:dyDescent="0.35">
      <c r="O912"/>
      <c r="P912"/>
    </row>
    <row r="913" spans="15:16" x14ac:dyDescent="0.35">
      <c r="O913"/>
      <c r="P913"/>
    </row>
    <row r="914" spans="15:16" x14ac:dyDescent="0.35">
      <c r="O914"/>
      <c r="P914"/>
    </row>
    <row r="915" spans="15:16" x14ac:dyDescent="0.35">
      <c r="O915"/>
      <c r="P915"/>
    </row>
    <row r="916" spans="15:16" x14ac:dyDescent="0.35">
      <c r="O916"/>
      <c r="P916"/>
    </row>
    <row r="917" spans="15:16" x14ac:dyDescent="0.35">
      <c r="O917"/>
      <c r="P917"/>
    </row>
    <row r="918" spans="15:16" x14ac:dyDescent="0.35">
      <c r="O918"/>
      <c r="P918"/>
    </row>
    <row r="919" spans="15:16" x14ac:dyDescent="0.35">
      <c r="O919"/>
      <c r="P919"/>
    </row>
    <row r="920" spans="15:16" x14ac:dyDescent="0.35">
      <c r="O920"/>
      <c r="P920"/>
    </row>
    <row r="921" spans="15:16" x14ac:dyDescent="0.35">
      <c r="O921"/>
      <c r="P921"/>
    </row>
    <row r="922" spans="15:16" x14ac:dyDescent="0.35">
      <c r="O922"/>
      <c r="P922"/>
    </row>
    <row r="923" spans="15:16" x14ac:dyDescent="0.35">
      <c r="O923"/>
      <c r="P923"/>
    </row>
    <row r="924" spans="15:16" x14ac:dyDescent="0.35">
      <c r="O924"/>
      <c r="P924"/>
    </row>
    <row r="925" spans="15:16" x14ac:dyDescent="0.35">
      <c r="O925"/>
      <c r="P925"/>
    </row>
    <row r="926" spans="15:16" x14ac:dyDescent="0.35">
      <c r="O926"/>
      <c r="P926"/>
    </row>
    <row r="927" spans="15:16" x14ac:dyDescent="0.35">
      <c r="O927"/>
      <c r="P927"/>
    </row>
    <row r="928" spans="15:16" x14ac:dyDescent="0.35">
      <c r="O928"/>
      <c r="P928"/>
    </row>
    <row r="929" spans="15:16" x14ac:dyDescent="0.35">
      <c r="O929"/>
      <c r="P929"/>
    </row>
    <row r="930" spans="15:16" x14ac:dyDescent="0.35">
      <c r="O930"/>
      <c r="P930"/>
    </row>
    <row r="931" spans="15:16" x14ac:dyDescent="0.35">
      <c r="O931"/>
      <c r="P931"/>
    </row>
    <row r="932" spans="15:16" x14ac:dyDescent="0.35">
      <c r="O932"/>
      <c r="P932"/>
    </row>
    <row r="933" spans="15:16" x14ac:dyDescent="0.35">
      <c r="O933"/>
      <c r="P933"/>
    </row>
    <row r="934" spans="15:16" x14ac:dyDescent="0.35">
      <c r="O934"/>
      <c r="P934"/>
    </row>
    <row r="935" spans="15:16" x14ac:dyDescent="0.35">
      <c r="O935"/>
      <c r="P935"/>
    </row>
    <row r="936" spans="15:16" x14ac:dyDescent="0.35">
      <c r="O936"/>
      <c r="P936"/>
    </row>
    <row r="937" spans="15:16" x14ac:dyDescent="0.35">
      <c r="O937"/>
      <c r="P937"/>
    </row>
    <row r="938" spans="15:16" x14ac:dyDescent="0.35">
      <c r="O938"/>
      <c r="P938"/>
    </row>
    <row r="939" spans="15:16" x14ac:dyDescent="0.35">
      <c r="O939"/>
      <c r="P939"/>
    </row>
    <row r="940" spans="15:16" x14ac:dyDescent="0.35">
      <c r="O940"/>
      <c r="P940"/>
    </row>
    <row r="941" spans="15:16" x14ac:dyDescent="0.35">
      <c r="O941"/>
      <c r="P941"/>
    </row>
    <row r="942" spans="15:16" x14ac:dyDescent="0.35">
      <c r="O942"/>
      <c r="P942"/>
    </row>
    <row r="943" spans="15:16" x14ac:dyDescent="0.35">
      <c r="O943"/>
      <c r="P943"/>
    </row>
    <row r="944" spans="15:16" x14ac:dyDescent="0.35">
      <c r="O944"/>
      <c r="P944"/>
    </row>
    <row r="945" spans="15:16" x14ac:dyDescent="0.35">
      <c r="O945"/>
      <c r="P945"/>
    </row>
    <row r="946" spans="15:16" x14ac:dyDescent="0.35">
      <c r="O946"/>
      <c r="P946"/>
    </row>
    <row r="947" spans="15:16" x14ac:dyDescent="0.35">
      <c r="O947"/>
      <c r="P947"/>
    </row>
    <row r="948" spans="15:16" x14ac:dyDescent="0.35">
      <c r="O948"/>
      <c r="P948"/>
    </row>
    <row r="949" spans="15:16" x14ac:dyDescent="0.35">
      <c r="O949"/>
      <c r="P949"/>
    </row>
    <row r="950" spans="15:16" x14ac:dyDescent="0.35">
      <c r="O950"/>
      <c r="P950"/>
    </row>
    <row r="951" spans="15:16" x14ac:dyDescent="0.35">
      <c r="O951"/>
      <c r="P951"/>
    </row>
    <row r="952" spans="15:16" x14ac:dyDescent="0.35">
      <c r="O952"/>
      <c r="P952"/>
    </row>
    <row r="953" spans="15:16" x14ac:dyDescent="0.35">
      <c r="O953"/>
      <c r="P953"/>
    </row>
    <row r="954" spans="15:16" x14ac:dyDescent="0.35">
      <c r="O954"/>
      <c r="P954"/>
    </row>
    <row r="955" spans="15:16" x14ac:dyDescent="0.35">
      <c r="O955"/>
      <c r="P955"/>
    </row>
    <row r="956" spans="15:16" x14ac:dyDescent="0.35">
      <c r="O956"/>
      <c r="P956"/>
    </row>
    <row r="957" spans="15:16" x14ac:dyDescent="0.35">
      <c r="O957"/>
      <c r="P957"/>
    </row>
    <row r="958" spans="15:16" x14ac:dyDescent="0.35">
      <c r="O958"/>
      <c r="P958"/>
    </row>
    <row r="959" spans="15:16" x14ac:dyDescent="0.35">
      <c r="O959"/>
      <c r="P959"/>
    </row>
    <row r="960" spans="15:16" x14ac:dyDescent="0.35">
      <c r="O960"/>
      <c r="P960"/>
    </row>
    <row r="961" spans="15:16" x14ac:dyDescent="0.35">
      <c r="O961"/>
      <c r="P961"/>
    </row>
    <row r="962" spans="15:16" x14ac:dyDescent="0.35">
      <c r="O962"/>
      <c r="P962"/>
    </row>
    <row r="963" spans="15:16" x14ac:dyDescent="0.35">
      <c r="O963"/>
      <c r="P963"/>
    </row>
    <row r="964" spans="15:16" x14ac:dyDescent="0.35">
      <c r="O964"/>
      <c r="P964"/>
    </row>
    <row r="965" spans="15:16" x14ac:dyDescent="0.35">
      <c r="O965"/>
      <c r="P965"/>
    </row>
    <row r="966" spans="15:16" x14ac:dyDescent="0.35">
      <c r="O966"/>
      <c r="P966"/>
    </row>
    <row r="967" spans="15:16" x14ac:dyDescent="0.35">
      <c r="O967"/>
      <c r="P967"/>
    </row>
    <row r="968" spans="15:16" x14ac:dyDescent="0.35">
      <c r="O968"/>
      <c r="P968"/>
    </row>
    <row r="969" spans="15:16" x14ac:dyDescent="0.35">
      <c r="O969"/>
      <c r="P969"/>
    </row>
    <row r="970" spans="15:16" x14ac:dyDescent="0.35">
      <c r="O970"/>
      <c r="P970"/>
    </row>
    <row r="971" spans="15:16" x14ac:dyDescent="0.35">
      <c r="O971"/>
      <c r="P971"/>
    </row>
    <row r="972" spans="15:16" x14ac:dyDescent="0.35">
      <c r="O972"/>
      <c r="P972"/>
    </row>
    <row r="973" spans="15:16" x14ac:dyDescent="0.35">
      <c r="O973"/>
      <c r="P973"/>
    </row>
    <row r="974" spans="15:16" x14ac:dyDescent="0.35">
      <c r="O974"/>
      <c r="P974"/>
    </row>
    <row r="975" spans="15:16" x14ac:dyDescent="0.35">
      <c r="O975"/>
      <c r="P975"/>
    </row>
    <row r="976" spans="15:16" x14ac:dyDescent="0.35">
      <c r="O976"/>
      <c r="P976"/>
    </row>
    <row r="977" spans="15:16" x14ac:dyDescent="0.35">
      <c r="O977"/>
      <c r="P977"/>
    </row>
    <row r="978" spans="15:16" x14ac:dyDescent="0.35">
      <c r="O978"/>
      <c r="P978"/>
    </row>
    <row r="979" spans="15:16" x14ac:dyDescent="0.35">
      <c r="O979"/>
      <c r="P979"/>
    </row>
    <row r="980" spans="15:16" x14ac:dyDescent="0.35">
      <c r="O980"/>
      <c r="P980"/>
    </row>
    <row r="981" spans="15:16" x14ac:dyDescent="0.35">
      <c r="O981"/>
      <c r="P981"/>
    </row>
    <row r="982" spans="15:16" x14ac:dyDescent="0.35">
      <c r="O982"/>
      <c r="P982"/>
    </row>
    <row r="983" spans="15:16" x14ac:dyDescent="0.35">
      <c r="O983"/>
      <c r="P983"/>
    </row>
    <row r="984" spans="15:16" x14ac:dyDescent="0.35">
      <c r="O984"/>
      <c r="P984"/>
    </row>
    <row r="985" spans="15:16" x14ac:dyDescent="0.35">
      <c r="O985"/>
      <c r="P985"/>
    </row>
    <row r="986" spans="15:16" x14ac:dyDescent="0.35">
      <c r="O986"/>
      <c r="P986"/>
    </row>
    <row r="987" spans="15:16" x14ac:dyDescent="0.35">
      <c r="O987"/>
      <c r="P987"/>
    </row>
    <row r="988" spans="15:16" x14ac:dyDescent="0.35">
      <c r="O988"/>
      <c r="P988"/>
    </row>
    <row r="989" spans="15:16" x14ac:dyDescent="0.35">
      <c r="O989"/>
      <c r="P989"/>
    </row>
    <row r="990" spans="15:16" x14ac:dyDescent="0.35">
      <c r="O990"/>
      <c r="P990"/>
    </row>
    <row r="991" spans="15:16" x14ac:dyDescent="0.35">
      <c r="O991"/>
      <c r="P991"/>
    </row>
    <row r="992" spans="15:16" x14ac:dyDescent="0.35">
      <c r="O992"/>
      <c r="P992"/>
    </row>
    <row r="993" spans="15:16" x14ac:dyDescent="0.35">
      <c r="O993"/>
      <c r="P993"/>
    </row>
    <row r="994" spans="15:16" x14ac:dyDescent="0.35">
      <c r="O994"/>
      <c r="P994"/>
    </row>
    <row r="995" spans="15:16" x14ac:dyDescent="0.35">
      <c r="O995"/>
      <c r="P995"/>
    </row>
    <row r="996" spans="15:16" x14ac:dyDescent="0.35">
      <c r="O996"/>
      <c r="P996"/>
    </row>
    <row r="997" spans="15:16" x14ac:dyDescent="0.35">
      <c r="O997"/>
      <c r="P997"/>
    </row>
    <row r="998" spans="15:16" x14ac:dyDescent="0.35">
      <c r="O998"/>
      <c r="P998"/>
    </row>
    <row r="999" spans="15:16" x14ac:dyDescent="0.35">
      <c r="O999"/>
      <c r="P999"/>
    </row>
    <row r="1000" spans="15:16" x14ac:dyDescent="0.35">
      <c r="O1000"/>
      <c r="P1000"/>
    </row>
    <row r="1001" spans="15:16" x14ac:dyDescent="0.35">
      <c r="O1001"/>
      <c r="P1001"/>
    </row>
    <row r="1002" spans="15:16" x14ac:dyDescent="0.35">
      <c r="O1002"/>
      <c r="P1002"/>
    </row>
    <row r="1003" spans="15:16" x14ac:dyDescent="0.35">
      <c r="O1003"/>
      <c r="P1003"/>
    </row>
    <row r="1004" spans="15:16" x14ac:dyDescent="0.35">
      <c r="O1004"/>
      <c r="P1004"/>
    </row>
    <row r="1005" spans="15:16" x14ac:dyDescent="0.35">
      <c r="O1005"/>
      <c r="P1005"/>
    </row>
    <row r="1006" spans="15:16" x14ac:dyDescent="0.35">
      <c r="O1006"/>
      <c r="P1006"/>
    </row>
    <row r="1007" spans="15:16" x14ac:dyDescent="0.35">
      <c r="O1007"/>
      <c r="P1007"/>
    </row>
    <row r="1008" spans="15:16" x14ac:dyDescent="0.35">
      <c r="O1008"/>
      <c r="P1008"/>
    </row>
    <row r="1009" spans="15:16" x14ac:dyDescent="0.35">
      <c r="O1009"/>
      <c r="P1009"/>
    </row>
    <row r="1010" spans="15:16" x14ac:dyDescent="0.35">
      <c r="O1010"/>
      <c r="P1010"/>
    </row>
    <row r="1011" spans="15:16" x14ac:dyDescent="0.35">
      <c r="O1011"/>
      <c r="P1011"/>
    </row>
    <row r="1012" spans="15:16" x14ac:dyDescent="0.35">
      <c r="O1012"/>
      <c r="P1012"/>
    </row>
    <row r="1013" spans="15:16" x14ac:dyDescent="0.35">
      <c r="O1013"/>
      <c r="P1013"/>
    </row>
    <row r="1014" spans="15:16" x14ac:dyDescent="0.35">
      <c r="O1014"/>
      <c r="P1014"/>
    </row>
    <row r="1015" spans="15:16" x14ac:dyDescent="0.35">
      <c r="O1015"/>
      <c r="P1015"/>
    </row>
    <row r="1016" spans="15:16" x14ac:dyDescent="0.35">
      <c r="O1016"/>
      <c r="P1016"/>
    </row>
    <row r="1017" spans="15:16" x14ac:dyDescent="0.35">
      <c r="O1017"/>
      <c r="P1017"/>
    </row>
    <row r="1018" spans="15:16" x14ac:dyDescent="0.35">
      <c r="O1018"/>
      <c r="P1018"/>
    </row>
    <row r="1019" spans="15:16" x14ac:dyDescent="0.35">
      <c r="O1019"/>
      <c r="P1019"/>
    </row>
    <row r="1020" spans="15:16" x14ac:dyDescent="0.35">
      <c r="O1020"/>
      <c r="P1020"/>
    </row>
    <row r="1021" spans="15:16" x14ac:dyDescent="0.35">
      <c r="O1021"/>
      <c r="P1021"/>
    </row>
    <row r="1022" spans="15:16" x14ac:dyDescent="0.35">
      <c r="O1022"/>
      <c r="P1022"/>
    </row>
    <row r="1023" spans="15:16" x14ac:dyDescent="0.35">
      <c r="O1023"/>
      <c r="P1023"/>
    </row>
    <row r="1024" spans="15:16" x14ac:dyDescent="0.35">
      <c r="O1024"/>
      <c r="P1024"/>
    </row>
    <row r="1025" spans="15:16" x14ac:dyDescent="0.35">
      <c r="O1025"/>
      <c r="P1025"/>
    </row>
    <row r="1026" spans="15:16" x14ac:dyDescent="0.35">
      <c r="O1026"/>
      <c r="P1026"/>
    </row>
    <row r="1027" spans="15:16" x14ac:dyDescent="0.35">
      <c r="O1027"/>
      <c r="P1027"/>
    </row>
    <row r="1028" spans="15:16" x14ac:dyDescent="0.35">
      <c r="O1028"/>
      <c r="P1028"/>
    </row>
    <row r="1029" spans="15:16" x14ac:dyDescent="0.35">
      <c r="O1029"/>
      <c r="P1029"/>
    </row>
    <row r="1030" spans="15:16" x14ac:dyDescent="0.35">
      <c r="O1030"/>
      <c r="P1030"/>
    </row>
    <row r="1031" spans="15:16" x14ac:dyDescent="0.35">
      <c r="O1031"/>
      <c r="P1031"/>
    </row>
    <row r="1032" spans="15:16" x14ac:dyDescent="0.35">
      <c r="O1032"/>
      <c r="P1032"/>
    </row>
    <row r="1033" spans="15:16" x14ac:dyDescent="0.35">
      <c r="O1033"/>
      <c r="P1033"/>
    </row>
    <row r="1034" spans="15:16" x14ac:dyDescent="0.35">
      <c r="O1034"/>
      <c r="P1034"/>
    </row>
    <row r="1035" spans="15:16" x14ac:dyDescent="0.35">
      <c r="O1035"/>
      <c r="P1035"/>
    </row>
    <row r="1036" spans="15:16" x14ac:dyDescent="0.35">
      <c r="O1036"/>
      <c r="P1036"/>
    </row>
    <row r="1037" spans="15:16" x14ac:dyDescent="0.35">
      <c r="O1037"/>
      <c r="P1037"/>
    </row>
    <row r="1038" spans="15:16" x14ac:dyDescent="0.35">
      <c r="O1038"/>
      <c r="P1038"/>
    </row>
    <row r="1039" spans="15:16" x14ac:dyDescent="0.35">
      <c r="O1039"/>
      <c r="P1039"/>
    </row>
    <row r="1040" spans="15:16" x14ac:dyDescent="0.35">
      <c r="O1040"/>
      <c r="P1040"/>
    </row>
    <row r="1041" spans="15:16" x14ac:dyDescent="0.35">
      <c r="O1041"/>
      <c r="P1041"/>
    </row>
    <row r="1042" spans="15:16" x14ac:dyDescent="0.35">
      <c r="O1042"/>
      <c r="P1042"/>
    </row>
    <row r="1043" spans="15:16" x14ac:dyDescent="0.35">
      <c r="O1043"/>
      <c r="P1043"/>
    </row>
    <row r="1044" spans="15:16" x14ac:dyDescent="0.35">
      <c r="O1044"/>
      <c r="P1044"/>
    </row>
    <row r="1045" spans="15:16" x14ac:dyDescent="0.35">
      <c r="O1045"/>
      <c r="P1045"/>
    </row>
    <row r="1046" spans="15:16" x14ac:dyDescent="0.35">
      <c r="O1046"/>
      <c r="P1046"/>
    </row>
    <row r="1047" spans="15:16" x14ac:dyDescent="0.35">
      <c r="O1047"/>
      <c r="P1047"/>
    </row>
    <row r="1048" spans="15:16" x14ac:dyDescent="0.35">
      <c r="O1048"/>
      <c r="P1048"/>
    </row>
    <row r="1049" spans="15:16" x14ac:dyDescent="0.35">
      <c r="O1049"/>
      <c r="P1049"/>
    </row>
    <row r="1050" spans="15:16" x14ac:dyDescent="0.35">
      <c r="O1050"/>
      <c r="P1050"/>
    </row>
    <row r="1051" spans="15:16" x14ac:dyDescent="0.35">
      <c r="O1051"/>
      <c r="P1051"/>
    </row>
    <row r="1052" spans="15:16" x14ac:dyDescent="0.35">
      <c r="O1052"/>
      <c r="P1052"/>
    </row>
    <row r="1053" spans="15:16" x14ac:dyDescent="0.35">
      <c r="O1053"/>
      <c r="P1053"/>
    </row>
    <row r="1054" spans="15:16" x14ac:dyDescent="0.35">
      <c r="O1054"/>
      <c r="P1054"/>
    </row>
    <row r="1055" spans="15:16" x14ac:dyDescent="0.35">
      <c r="O1055"/>
      <c r="P1055"/>
    </row>
    <row r="1056" spans="15:16" x14ac:dyDescent="0.35">
      <c r="O1056"/>
      <c r="P1056"/>
    </row>
    <row r="1057" spans="15:16" x14ac:dyDescent="0.35">
      <c r="O1057"/>
      <c r="P1057"/>
    </row>
    <row r="1058" spans="15:16" x14ac:dyDescent="0.35">
      <c r="O1058"/>
      <c r="P1058"/>
    </row>
    <row r="1059" spans="15:16" x14ac:dyDescent="0.35">
      <c r="O1059"/>
      <c r="P1059"/>
    </row>
    <row r="1060" spans="15:16" x14ac:dyDescent="0.35">
      <c r="O1060"/>
      <c r="P1060"/>
    </row>
    <row r="1061" spans="15:16" x14ac:dyDescent="0.35">
      <c r="O1061"/>
      <c r="P1061"/>
    </row>
    <row r="1062" spans="15:16" x14ac:dyDescent="0.35">
      <c r="O1062"/>
      <c r="P1062"/>
    </row>
    <row r="1063" spans="15:16" x14ac:dyDescent="0.35">
      <c r="O1063"/>
      <c r="P1063"/>
    </row>
    <row r="1064" spans="15:16" x14ac:dyDescent="0.35">
      <c r="O1064"/>
      <c r="P1064"/>
    </row>
    <row r="1065" spans="15:16" x14ac:dyDescent="0.35">
      <c r="O1065"/>
      <c r="P1065"/>
    </row>
    <row r="1066" spans="15:16" x14ac:dyDescent="0.35">
      <c r="O1066"/>
      <c r="P1066"/>
    </row>
    <row r="1067" spans="15:16" x14ac:dyDescent="0.35">
      <c r="O1067"/>
      <c r="P1067"/>
    </row>
    <row r="1068" spans="15:16" x14ac:dyDescent="0.35">
      <c r="O1068"/>
      <c r="P1068"/>
    </row>
    <row r="1069" spans="15:16" x14ac:dyDescent="0.35">
      <c r="O1069"/>
      <c r="P1069"/>
    </row>
    <row r="1070" spans="15:16" x14ac:dyDescent="0.35">
      <c r="O1070"/>
      <c r="P1070"/>
    </row>
    <row r="1071" spans="15:16" x14ac:dyDescent="0.35">
      <c r="O1071"/>
      <c r="P1071"/>
    </row>
    <row r="1072" spans="15:16" x14ac:dyDescent="0.35">
      <c r="O1072"/>
      <c r="P1072"/>
    </row>
    <row r="1073" spans="15:16" x14ac:dyDescent="0.35">
      <c r="O1073"/>
      <c r="P1073"/>
    </row>
    <row r="1074" spans="15:16" x14ac:dyDescent="0.35">
      <c r="O1074"/>
      <c r="P1074"/>
    </row>
    <row r="1075" spans="15:16" x14ac:dyDescent="0.35">
      <c r="O1075"/>
      <c r="P1075"/>
    </row>
    <row r="1076" spans="15:16" x14ac:dyDescent="0.35">
      <c r="O1076"/>
      <c r="P1076"/>
    </row>
    <row r="1077" spans="15:16" x14ac:dyDescent="0.35">
      <c r="O1077"/>
      <c r="P1077"/>
    </row>
    <row r="1078" spans="15:16" x14ac:dyDescent="0.35">
      <c r="O1078"/>
      <c r="P1078"/>
    </row>
    <row r="1079" spans="15:16" x14ac:dyDescent="0.35">
      <c r="O1079"/>
      <c r="P1079"/>
    </row>
    <row r="1080" spans="15:16" x14ac:dyDescent="0.35">
      <c r="O1080"/>
      <c r="P1080"/>
    </row>
    <row r="1081" spans="15:16" x14ac:dyDescent="0.35">
      <c r="O1081"/>
      <c r="P1081"/>
    </row>
    <row r="1082" spans="15:16" x14ac:dyDescent="0.35">
      <c r="O1082"/>
      <c r="P1082"/>
    </row>
    <row r="1083" spans="15:16" x14ac:dyDescent="0.35">
      <c r="O1083"/>
      <c r="P1083"/>
    </row>
    <row r="1084" spans="15:16" x14ac:dyDescent="0.35">
      <c r="O1084"/>
      <c r="P1084"/>
    </row>
    <row r="1085" spans="15:16" x14ac:dyDescent="0.35">
      <c r="O1085"/>
      <c r="P1085"/>
    </row>
    <row r="1086" spans="15:16" x14ac:dyDescent="0.35">
      <c r="O1086"/>
      <c r="P1086"/>
    </row>
    <row r="1087" spans="15:16" x14ac:dyDescent="0.35">
      <c r="O1087"/>
      <c r="P1087"/>
    </row>
    <row r="1088" spans="15:16" x14ac:dyDescent="0.35">
      <c r="O1088"/>
      <c r="P1088"/>
    </row>
    <row r="1089" spans="15:16" x14ac:dyDescent="0.35">
      <c r="O1089"/>
      <c r="P1089"/>
    </row>
    <row r="1090" spans="15:16" x14ac:dyDescent="0.35">
      <c r="O1090"/>
      <c r="P1090"/>
    </row>
    <row r="1091" spans="15:16" x14ac:dyDescent="0.35">
      <c r="O1091"/>
      <c r="P1091"/>
    </row>
    <row r="1092" spans="15:16" x14ac:dyDescent="0.35">
      <c r="O1092"/>
      <c r="P1092"/>
    </row>
    <row r="1093" spans="15:16" x14ac:dyDescent="0.35">
      <c r="O1093"/>
      <c r="P1093"/>
    </row>
    <row r="1094" spans="15:16" x14ac:dyDescent="0.35">
      <c r="O1094"/>
      <c r="P1094"/>
    </row>
    <row r="1095" spans="15:16" x14ac:dyDescent="0.35">
      <c r="O1095"/>
      <c r="P1095"/>
    </row>
    <row r="1096" spans="15:16" x14ac:dyDescent="0.35">
      <c r="O1096"/>
      <c r="P1096"/>
    </row>
    <row r="1097" spans="15:16" x14ac:dyDescent="0.35">
      <c r="O1097"/>
      <c r="P1097"/>
    </row>
    <row r="1098" spans="15:16" x14ac:dyDescent="0.35">
      <c r="O1098"/>
      <c r="P1098"/>
    </row>
    <row r="1099" spans="15:16" x14ac:dyDescent="0.35">
      <c r="O1099"/>
      <c r="P1099"/>
    </row>
    <row r="1100" spans="15:16" x14ac:dyDescent="0.35">
      <c r="O1100"/>
      <c r="P1100"/>
    </row>
    <row r="1101" spans="15:16" x14ac:dyDescent="0.35">
      <c r="O1101"/>
      <c r="P1101"/>
    </row>
    <row r="1102" spans="15:16" x14ac:dyDescent="0.35">
      <c r="O1102"/>
      <c r="P1102"/>
    </row>
    <row r="1103" spans="15:16" x14ac:dyDescent="0.35">
      <c r="O1103"/>
      <c r="P1103"/>
    </row>
    <row r="1104" spans="15:16" x14ac:dyDescent="0.35">
      <c r="O1104"/>
      <c r="P1104"/>
    </row>
    <row r="1105" spans="15:16" x14ac:dyDescent="0.35">
      <c r="O1105"/>
      <c r="P1105"/>
    </row>
    <row r="1106" spans="15:16" x14ac:dyDescent="0.35">
      <c r="O1106"/>
      <c r="P1106"/>
    </row>
    <row r="1107" spans="15:16" x14ac:dyDescent="0.35">
      <c r="O1107"/>
      <c r="P1107"/>
    </row>
    <row r="1108" spans="15:16" x14ac:dyDescent="0.35">
      <c r="O1108"/>
      <c r="P1108"/>
    </row>
    <row r="1109" spans="15:16" x14ac:dyDescent="0.35">
      <c r="O1109"/>
      <c r="P1109"/>
    </row>
    <row r="1110" spans="15:16" x14ac:dyDescent="0.35">
      <c r="O1110"/>
      <c r="P1110"/>
    </row>
    <row r="1111" spans="15:16" x14ac:dyDescent="0.35">
      <c r="O1111"/>
      <c r="P1111"/>
    </row>
    <row r="1112" spans="15:16" x14ac:dyDescent="0.35">
      <c r="O1112"/>
      <c r="P1112"/>
    </row>
    <row r="1113" spans="15:16" x14ac:dyDescent="0.35">
      <c r="O1113"/>
      <c r="P1113"/>
    </row>
    <row r="1114" spans="15:16" x14ac:dyDescent="0.35">
      <c r="O1114"/>
      <c r="P1114"/>
    </row>
    <row r="1115" spans="15:16" x14ac:dyDescent="0.35">
      <c r="O1115"/>
      <c r="P1115"/>
    </row>
    <row r="1116" spans="15:16" x14ac:dyDescent="0.35">
      <c r="O1116"/>
      <c r="P1116"/>
    </row>
    <row r="1117" spans="15:16" x14ac:dyDescent="0.35">
      <c r="O1117"/>
      <c r="P1117"/>
    </row>
    <row r="1118" spans="15:16" x14ac:dyDescent="0.35">
      <c r="O1118"/>
      <c r="P1118"/>
    </row>
    <row r="1119" spans="15:16" x14ac:dyDescent="0.35">
      <c r="O1119"/>
      <c r="P1119"/>
    </row>
    <row r="1120" spans="15:16" x14ac:dyDescent="0.35">
      <c r="O1120"/>
      <c r="P1120"/>
    </row>
    <row r="1121" spans="15:16" x14ac:dyDescent="0.35">
      <c r="O1121"/>
      <c r="P1121"/>
    </row>
    <row r="1122" spans="15:16" x14ac:dyDescent="0.35">
      <c r="O1122"/>
      <c r="P1122"/>
    </row>
    <row r="1123" spans="15:16" x14ac:dyDescent="0.35">
      <c r="O1123"/>
      <c r="P1123"/>
    </row>
    <row r="1124" spans="15:16" x14ac:dyDescent="0.35">
      <c r="O1124"/>
      <c r="P1124"/>
    </row>
    <row r="1125" spans="15:16" x14ac:dyDescent="0.35">
      <c r="O1125"/>
      <c r="P1125"/>
    </row>
    <row r="1126" spans="15:16" x14ac:dyDescent="0.35">
      <c r="O1126"/>
      <c r="P1126"/>
    </row>
    <row r="1127" spans="15:16" x14ac:dyDescent="0.35">
      <c r="O1127"/>
      <c r="P1127"/>
    </row>
    <row r="1128" spans="15:16" x14ac:dyDescent="0.35">
      <c r="O1128"/>
      <c r="P1128"/>
    </row>
    <row r="1129" spans="15:16" x14ac:dyDescent="0.35">
      <c r="O1129"/>
      <c r="P1129"/>
    </row>
    <row r="1130" spans="15:16" x14ac:dyDescent="0.35">
      <c r="O1130"/>
      <c r="P1130"/>
    </row>
    <row r="1131" spans="15:16" x14ac:dyDescent="0.35">
      <c r="O1131"/>
      <c r="P1131"/>
    </row>
    <row r="1132" spans="15:16" x14ac:dyDescent="0.35">
      <c r="O1132"/>
      <c r="P1132"/>
    </row>
    <row r="1133" spans="15:16" x14ac:dyDescent="0.35">
      <c r="O1133"/>
      <c r="P1133"/>
    </row>
    <row r="1134" spans="15:16" x14ac:dyDescent="0.35">
      <c r="O1134"/>
      <c r="P1134"/>
    </row>
    <row r="1135" spans="15:16" x14ac:dyDescent="0.35">
      <c r="O1135"/>
      <c r="P1135"/>
    </row>
    <row r="1136" spans="15:16" x14ac:dyDescent="0.35">
      <c r="O1136"/>
      <c r="P1136"/>
    </row>
    <row r="1137" spans="15:16" x14ac:dyDescent="0.35">
      <c r="O1137"/>
      <c r="P1137"/>
    </row>
    <row r="1138" spans="15:16" x14ac:dyDescent="0.35">
      <c r="O1138"/>
      <c r="P1138"/>
    </row>
    <row r="1139" spans="15:16" x14ac:dyDescent="0.35">
      <c r="O1139"/>
      <c r="P1139"/>
    </row>
    <row r="1140" spans="15:16" x14ac:dyDescent="0.35">
      <c r="O1140"/>
      <c r="P1140"/>
    </row>
    <row r="1141" spans="15:16" x14ac:dyDescent="0.35">
      <c r="O1141"/>
      <c r="P1141"/>
    </row>
    <row r="1142" spans="15:16" x14ac:dyDescent="0.35">
      <c r="O1142"/>
      <c r="P1142"/>
    </row>
    <row r="1143" spans="15:16" x14ac:dyDescent="0.35">
      <c r="O1143"/>
      <c r="P1143"/>
    </row>
    <row r="1144" spans="15:16" x14ac:dyDescent="0.35">
      <c r="O1144"/>
      <c r="P1144"/>
    </row>
    <row r="1145" spans="15:16" x14ac:dyDescent="0.35">
      <c r="O1145"/>
      <c r="P1145"/>
    </row>
    <row r="1146" spans="15:16" x14ac:dyDescent="0.35">
      <c r="O1146"/>
      <c r="P1146"/>
    </row>
    <row r="1147" spans="15:16" x14ac:dyDescent="0.35">
      <c r="O1147"/>
      <c r="P1147"/>
    </row>
    <row r="1148" spans="15:16" x14ac:dyDescent="0.35">
      <c r="O1148"/>
      <c r="P1148"/>
    </row>
    <row r="1149" spans="15:16" x14ac:dyDescent="0.35">
      <c r="O1149"/>
      <c r="P1149"/>
    </row>
    <row r="1150" spans="15:16" x14ac:dyDescent="0.35">
      <c r="O1150"/>
      <c r="P1150"/>
    </row>
    <row r="1151" spans="15:16" x14ac:dyDescent="0.35">
      <c r="O1151"/>
      <c r="P1151"/>
    </row>
    <row r="1152" spans="15:16" x14ac:dyDescent="0.35">
      <c r="O1152"/>
      <c r="P1152"/>
    </row>
    <row r="1153" spans="15:16" x14ac:dyDescent="0.35">
      <c r="O1153"/>
      <c r="P1153"/>
    </row>
    <row r="1154" spans="15:16" x14ac:dyDescent="0.35">
      <c r="O1154"/>
      <c r="P1154"/>
    </row>
    <row r="1155" spans="15:16" x14ac:dyDescent="0.35">
      <c r="O1155"/>
      <c r="P1155"/>
    </row>
    <row r="1156" spans="15:16" x14ac:dyDescent="0.35">
      <c r="O1156"/>
      <c r="P1156"/>
    </row>
    <row r="1157" spans="15:16" x14ac:dyDescent="0.35">
      <c r="O1157"/>
      <c r="P1157"/>
    </row>
    <row r="1158" spans="15:16" x14ac:dyDescent="0.35">
      <c r="O1158"/>
      <c r="P1158"/>
    </row>
    <row r="1159" spans="15:16" x14ac:dyDescent="0.35">
      <c r="O1159"/>
      <c r="P1159"/>
    </row>
    <row r="1160" spans="15:16" x14ac:dyDescent="0.35">
      <c r="O1160"/>
      <c r="P1160"/>
    </row>
    <row r="1161" spans="15:16" x14ac:dyDescent="0.35">
      <c r="O1161"/>
      <c r="P1161"/>
    </row>
    <row r="1162" spans="15:16" x14ac:dyDescent="0.35">
      <c r="O1162"/>
      <c r="P1162"/>
    </row>
    <row r="1163" spans="15:16" x14ac:dyDescent="0.35">
      <c r="O1163"/>
      <c r="P1163"/>
    </row>
    <row r="1164" spans="15:16" x14ac:dyDescent="0.35">
      <c r="O1164"/>
      <c r="P1164"/>
    </row>
    <row r="1165" spans="15:16" x14ac:dyDescent="0.35">
      <c r="O1165"/>
      <c r="P1165"/>
    </row>
    <row r="1166" spans="15:16" x14ac:dyDescent="0.35">
      <c r="O1166"/>
      <c r="P1166"/>
    </row>
    <row r="1167" spans="15:16" x14ac:dyDescent="0.35">
      <c r="O1167"/>
      <c r="P1167"/>
    </row>
    <row r="1168" spans="15:16" x14ac:dyDescent="0.35">
      <c r="O1168"/>
      <c r="P1168"/>
    </row>
    <row r="1169" spans="15:16" x14ac:dyDescent="0.35">
      <c r="O1169"/>
      <c r="P1169"/>
    </row>
    <row r="1170" spans="15:16" x14ac:dyDescent="0.35">
      <c r="O1170"/>
      <c r="P1170"/>
    </row>
    <row r="1171" spans="15:16" x14ac:dyDescent="0.35">
      <c r="O1171"/>
      <c r="P1171"/>
    </row>
    <row r="1172" spans="15:16" x14ac:dyDescent="0.35">
      <c r="O1172"/>
      <c r="P1172"/>
    </row>
    <row r="1173" spans="15:16" x14ac:dyDescent="0.35">
      <c r="O1173"/>
      <c r="P1173"/>
    </row>
    <row r="1174" spans="15:16" x14ac:dyDescent="0.35">
      <c r="O1174"/>
      <c r="P1174"/>
    </row>
    <row r="1175" spans="15:16" x14ac:dyDescent="0.35">
      <c r="O1175"/>
      <c r="P1175"/>
    </row>
    <row r="1176" spans="15:16" x14ac:dyDescent="0.35">
      <c r="O1176"/>
      <c r="P1176"/>
    </row>
    <row r="1177" spans="15:16" x14ac:dyDescent="0.35">
      <c r="O1177"/>
      <c r="P1177"/>
    </row>
    <row r="1178" spans="15:16" x14ac:dyDescent="0.35">
      <c r="O1178"/>
      <c r="P1178"/>
    </row>
    <row r="1179" spans="15:16" x14ac:dyDescent="0.35">
      <c r="O1179"/>
      <c r="P1179"/>
    </row>
    <row r="1180" spans="15:16" x14ac:dyDescent="0.35">
      <c r="O1180"/>
      <c r="P1180"/>
    </row>
    <row r="1181" spans="15:16" x14ac:dyDescent="0.35">
      <c r="O1181"/>
      <c r="P1181"/>
    </row>
    <row r="1182" spans="15:16" x14ac:dyDescent="0.35">
      <c r="O1182"/>
      <c r="P1182"/>
    </row>
    <row r="1183" spans="15:16" x14ac:dyDescent="0.35">
      <c r="O1183"/>
      <c r="P1183"/>
    </row>
    <row r="1184" spans="15:16" x14ac:dyDescent="0.35">
      <c r="O1184"/>
      <c r="P1184"/>
    </row>
    <row r="1185" spans="15:16" x14ac:dyDescent="0.35">
      <c r="O1185"/>
      <c r="P1185"/>
    </row>
    <row r="1186" spans="15:16" x14ac:dyDescent="0.35">
      <c r="O1186"/>
      <c r="P1186"/>
    </row>
    <row r="1187" spans="15:16" x14ac:dyDescent="0.35">
      <c r="O1187"/>
      <c r="P1187"/>
    </row>
    <row r="1188" spans="15:16" x14ac:dyDescent="0.35">
      <c r="O1188"/>
      <c r="P1188"/>
    </row>
    <row r="1189" spans="15:16" x14ac:dyDescent="0.35">
      <c r="O1189"/>
      <c r="P1189"/>
    </row>
    <row r="1190" spans="15:16" x14ac:dyDescent="0.35">
      <c r="O1190"/>
      <c r="P1190"/>
    </row>
    <row r="1191" spans="15:16" x14ac:dyDescent="0.35">
      <c r="O1191"/>
      <c r="P1191"/>
    </row>
    <row r="1192" spans="15:16" x14ac:dyDescent="0.35">
      <c r="O1192"/>
      <c r="P1192"/>
    </row>
    <row r="1193" spans="15:16" x14ac:dyDescent="0.35">
      <c r="O1193"/>
      <c r="P1193"/>
    </row>
    <row r="1194" spans="15:16" x14ac:dyDescent="0.35">
      <c r="O1194"/>
      <c r="P1194"/>
    </row>
    <row r="1195" spans="15:16" x14ac:dyDescent="0.35">
      <c r="O1195"/>
      <c r="P1195"/>
    </row>
    <row r="1196" spans="15:16" x14ac:dyDescent="0.35">
      <c r="O1196"/>
      <c r="P1196"/>
    </row>
    <row r="1197" spans="15:16" x14ac:dyDescent="0.35">
      <c r="O1197"/>
      <c r="P1197"/>
    </row>
    <row r="1198" spans="15:16" x14ac:dyDescent="0.35">
      <c r="O1198"/>
      <c r="P1198"/>
    </row>
    <row r="1199" spans="15:16" x14ac:dyDescent="0.35">
      <c r="O1199"/>
      <c r="P1199"/>
    </row>
    <row r="1200" spans="15:16" x14ac:dyDescent="0.35">
      <c r="O1200"/>
      <c r="P1200"/>
    </row>
    <row r="1201" spans="15:16" x14ac:dyDescent="0.35">
      <c r="O1201"/>
      <c r="P1201"/>
    </row>
    <row r="1202" spans="15:16" x14ac:dyDescent="0.35">
      <c r="O1202"/>
      <c r="P1202"/>
    </row>
    <row r="1203" spans="15:16" x14ac:dyDescent="0.35">
      <c r="O1203"/>
      <c r="P1203"/>
    </row>
    <row r="1204" spans="15:16" x14ac:dyDescent="0.35">
      <c r="O1204"/>
      <c r="P1204"/>
    </row>
    <row r="1205" spans="15:16" x14ac:dyDescent="0.35">
      <c r="O1205"/>
      <c r="P1205"/>
    </row>
    <row r="1206" spans="15:16" x14ac:dyDescent="0.35">
      <c r="O1206"/>
      <c r="P1206"/>
    </row>
    <row r="1207" spans="15:16" x14ac:dyDescent="0.35">
      <c r="O1207"/>
      <c r="P1207"/>
    </row>
    <row r="1208" spans="15:16" x14ac:dyDescent="0.35">
      <c r="O1208"/>
      <c r="P1208"/>
    </row>
    <row r="1209" spans="15:16" x14ac:dyDescent="0.35">
      <c r="O1209"/>
      <c r="P1209"/>
    </row>
    <row r="1210" spans="15:16" x14ac:dyDescent="0.35">
      <c r="O1210"/>
      <c r="P1210"/>
    </row>
    <row r="1211" spans="15:16" x14ac:dyDescent="0.35">
      <c r="O1211"/>
      <c r="P1211"/>
    </row>
    <row r="1212" spans="15:16" x14ac:dyDescent="0.35">
      <c r="O1212"/>
      <c r="P1212"/>
    </row>
    <row r="1213" spans="15:16" x14ac:dyDescent="0.35">
      <c r="O1213"/>
      <c r="P1213"/>
    </row>
    <row r="1214" spans="15:16" x14ac:dyDescent="0.35">
      <c r="O1214"/>
      <c r="P1214"/>
    </row>
    <row r="1215" spans="15:16" x14ac:dyDescent="0.35">
      <c r="O1215"/>
      <c r="P1215"/>
    </row>
    <row r="1216" spans="15:16" x14ac:dyDescent="0.35">
      <c r="O1216"/>
      <c r="P1216"/>
    </row>
    <row r="1217" spans="15:16" x14ac:dyDescent="0.35">
      <c r="O1217"/>
      <c r="P1217"/>
    </row>
    <row r="1218" spans="15:16" x14ac:dyDescent="0.35">
      <c r="O1218"/>
      <c r="P1218"/>
    </row>
    <row r="1219" spans="15:16" x14ac:dyDescent="0.35">
      <c r="O1219"/>
      <c r="P1219"/>
    </row>
    <row r="1220" spans="15:16" x14ac:dyDescent="0.35">
      <c r="O1220"/>
      <c r="P1220"/>
    </row>
    <row r="1221" spans="15:16" x14ac:dyDescent="0.35">
      <c r="O1221"/>
      <c r="P1221"/>
    </row>
    <row r="1222" spans="15:16" x14ac:dyDescent="0.35">
      <c r="O1222"/>
      <c r="P1222"/>
    </row>
    <row r="1223" spans="15:16" x14ac:dyDescent="0.35">
      <c r="O1223"/>
      <c r="P1223"/>
    </row>
    <row r="1224" spans="15:16" x14ac:dyDescent="0.35">
      <c r="O1224"/>
      <c r="P1224"/>
    </row>
    <row r="1225" spans="15:16" x14ac:dyDescent="0.35">
      <c r="O1225"/>
      <c r="P1225"/>
    </row>
    <row r="1226" spans="15:16" x14ac:dyDescent="0.35">
      <c r="O1226"/>
      <c r="P1226"/>
    </row>
    <row r="1227" spans="15:16" x14ac:dyDescent="0.35">
      <c r="O1227"/>
      <c r="P1227"/>
    </row>
    <row r="1228" spans="15:16" x14ac:dyDescent="0.35">
      <c r="O1228"/>
      <c r="P1228"/>
    </row>
    <row r="1229" spans="15:16" x14ac:dyDescent="0.35">
      <c r="O1229"/>
      <c r="P1229"/>
    </row>
    <row r="1230" spans="15:16" x14ac:dyDescent="0.35">
      <c r="O1230"/>
      <c r="P1230"/>
    </row>
    <row r="1231" spans="15:16" x14ac:dyDescent="0.35">
      <c r="O1231"/>
      <c r="P1231"/>
    </row>
    <row r="1232" spans="15:16" x14ac:dyDescent="0.35">
      <c r="O1232"/>
      <c r="P1232"/>
    </row>
    <row r="1233" spans="15:16" x14ac:dyDescent="0.35">
      <c r="O1233"/>
      <c r="P1233"/>
    </row>
    <row r="1234" spans="15:16" x14ac:dyDescent="0.35">
      <c r="O1234"/>
      <c r="P1234"/>
    </row>
    <row r="1235" spans="15:16" x14ac:dyDescent="0.35">
      <c r="O1235"/>
      <c r="P1235"/>
    </row>
    <row r="1236" spans="15:16" x14ac:dyDescent="0.35">
      <c r="O1236"/>
      <c r="P1236"/>
    </row>
    <row r="1237" spans="15:16" x14ac:dyDescent="0.35">
      <c r="O1237"/>
      <c r="P1237"/>
    </row>
    <row r="1238" spans="15:16" x14ac:dyDescent="0.35">
      <c r="O1238"/>
      <c r="P1238"/>
    </row>
    <row r="1239" spans="15:16" x14ac:dyDescent="0.35">
      <c r="O1239"/>
      <c r="P1239"/>
    </row>
    <row r="1240" spans="15:16" x14ac:dyDescent="0.35">
      <c r="O1240"/>
      <c r="P1240"/>
    </row>
    <row r="1241" spans="15:16" x14ac:dyDescent="0.35">
      <c r="O1241"/>
      <c r="P1241"/>
    </row>
    <row r="1242" spans="15:16" x14ac:dyDescent="0.35">
      <c r="O1242"/>
      <c r="P1242"/>
    </row>
    <row r="1243" spans="15:16" x14ac:dyDescent="0.35">
      <c r="O1243"/>
      <c r="P1243"/>
    </row>
    <row r="1244" spans="15:16" x14ac:dyDescent="0.35">
      <c r="O1244"/>
      <c r="P1244"/>
    </row>
    <row r="1245" spans="15:16" x14ac:dyDescent="0.35">
      <c r="O1245"/>
      <c r="P1245"/>
    </row>
    <row r="1246" spans="15:16" x14ac:dyDescent="0.35">
      <c r="O1246"/>
      <c r="P1246"/>
    </row>
    <row r="1247" spans="15:16" x14ac:dyDescent="0.35">
      <c r="O1247"/>
      <c r="P1247"/>
    </row>
    <row r="1248" spans="15:16" x14ac:dyDescent="0.35">
      <c r="O1248"/>
      <c r="P1248"/>
    </row>
    <row r="1249" spans="15:16" x14ac:dyDescent="0.35">
      <c r="O1249"/>
      <c r="P1249"/>
    </row>
    <row r="1250" spans="15:16" x14ac:dyDescent="0.35">
      <c r="O1250"/>
      <c r="P1250"/>
    </row>
    <row r="1251" spans="15:16" x14ac:dyDescent="0.35">
      <c r="O1251"/>
      <c r="P1251"/>
    </row>
    <row r="1252" spans="15:16" x14ac:dyDescent="0.35">
      <c r="O1252"/>
      <c r="P1252"/>
    </row>
    <row r="1253" spans="15:16" x14ac:dyDescent="0.35">
      <c r="O1253"/>
      <c r="P1253"/>
    </row>
    <row r="1254" spans="15:16" x14ac:dyDescent="0.35">
      <c r="O1254"/>
      <c r="P1254"/>
    </row>
    <row r="1255" spans="15:16" x14ac:dyDescent="0.35">
      <c r="O1255"/>
      <c r="P1255"/>
    </row>
    <row r="1256" spans="15:16" x14ac:dyDescent="0.35">
      <c r="O1256"/>
      <c r="P1256"/>
    </row>
    <row r="1257" spans="15:16" x14ac:dyDescent="0.35">
      <c r="O1257"/>
      <c r="P1257"/>
    </row>
    <row r="1258" spans="15:16" x14ac:dyDescent="0.35">
      <c r="O1258"/>
      <c r="P1258"/>
    </row>
    <row r="1259" spans="15:16" x14ac:dyDescent="0.35">
      <c r="O1259"/>
      <c r="P1259"/>
    </row>
    <row r="1260" spans="15:16" x14ac:dyDescent="0.35">
      <c r="O1260"/>
      <c r="P1260"/>
    </row>
    <row r="1261" spans="15:16" x14ac:dyDescent="0.35">
      <c r="O1261"/>
      <c r="P1261"/>
    </row>
    <row r="1262" spans="15:16" x14ac:dyDescent="0.35">
      <c r="O1262"/>
      <c r="P1262"/>
    </row>
    <row r="1263" spans="15:16" x14ac:dyDescent="0.35">
      <c r="O1263"/>
      <c r="P1263"/>
    </row>
    <row r="1264" spans="15:16" x14ac:dyDescent="0.35">
      <c r="O1264"/>
      <c r="P1264"/>
    </row>
    <row r="1265" spans="15:16" x14ac:dyDescent="0.35">
      <c r="O1265"/>
      <c r="P1265"/>
    </row>
    <row r="1266" spans="15:16" x14ac:dyDescent="0.35">
      <c r="O1266"/>
      <c r="P1266"/>
    </row>
    <row r="1267" spans="15:16" x14ac:dyDescent="0.35">
      <c r="O1267"/>
      <c r="P1267"/>
    </row>
    <row r="1268" spans="15:16" x14ac:dyDescent="0.35">
      <c r="O1268"/>
      <c r="P1268"/>
    </row>
    <row r="1269" spans="15:16" x14ac:dyDescent="0.35">
      <c r="O1269"/>
      <c r="P1269"/>
    </row>
    <row r="1270" spans="15:16" x14ac:dyDescent="0.35">
      <c r="O1270"/>
      <c r="P1270"/>
    </row>
    <row r="1271" spans="15:16" x14ac:dyDescent="0.35">
      <c r="O1271"/>
      <c r="P1271"/>
    </row>
    <row r="1272" spans="15:16" x14ac:dyDescent="0.35">
      <c r="O1272"/>
      <c r="P1272"/>
    </row>
    <row r="1273" spans="15:16" x14ac:dyDescent="0.35">
      <c r="O1273"/>
      <c r="P1273"/>
    </row>
    <row r="1274" spans="15:16" x14ac:dyDescent="0.35">
      <c r="O1274"/>
      <c r="P1274"/>
    </row>
    <row r="1275" spans="15:16" x14ac:dyDescent="0.35">
      <c r="O1275"/>
      <c r="P1275"/>
    </row>
    <row r="1276" spans="15:16" x14ac:dyDescent="0.35">
      <c r="O1276"/>
      <c r="P1276"/>
    </row>
    <row r="1277" spans="15:16" x14ac:dyDescent="0.35">
      <c r="O1277"/>
      <c r="P1277"/>
    </row>
    <row r="1278" spans="15:16" x14ac:dyDescent="0.35">
      <c r="O1278"/>
      <c r="P1278"/>
    </row>
    <row r="1279" spans="15:16" x14ac:dyDescent="0.35">
      <c r="O1279"/>
      <c r="P1279"/>
    </row>
    <row r="1280" spans="15:16" x14ac:dyDescent="0.35">
      <c r="O1280"/>
      <c r="P1280"/>
    </row>
    <row r="1281" spans="15:16" x14ac:dyDescent="0.35">
      <c r="O1281"/>
      <c r="P1281"/>
    </row>
    <row r="1282" spans="15:16" x14ac:dyDescent="0.35">
      <c r="O1282"/>
      <c r="P1282"/>
    </row>
    <row r="1283" spans="15:16" x14ac:dyDescent="0.35">
      <c r="O1283"/>
      <c r="P1283"/>
    </row>
    <row r="1284" spans="15:16" x14ac:dyDescent="0.35">
      <c r="O1284"/>
      <c r="P1284"/>
    </row>
    <row r="1285" spans="15:16" x14ac:dyDescent="0.35">
      <c r="O1285"/>
      <c r="P1285"/>
    </row>
    <row r="1286" spans="15:16" x14ac:dyDescent="0.35">
      <c r="O1286"/>
      <c r="P1286"/>
    </row>
    <row r="1287" spans="15:16" x14ac:dyDescent="0.35">
      <c r="O1287"/>
      <c r="P1287"/>
    </row>
    <row r="1288" spans="15:16" x14ac:dyDescent="0.35">
      <c r="O1288"/>
      <c r="P1288"/>
    </row>
    <row r="1289" spans="15:16" x14ac:dyDescent="0.35">
      <c r="O1289"/>
      <c r="P1289"/>
    </row>
    <row r="1290" spans="15:16" x14ac:dyDescent="0.35">
      <c r="O1290"/>
      <c r="P1290"/>
    </row>
    <row r="1291" spans="15:16" x14ac:dyDescent="0.35">
      <c r="O1291"/>
      <c r="P1291"/>
    </row>
    <row r="1292" spans="15:16" x14ac:dyDescent="0.35">
      <c r="O1292"/>
      <c r="P1292"/>
    </row>
    <row r="1293" spans="15:16" x14ac:dyDescent="0.35">
      <c r="O1293"/>
      <c r="P1293"/>
    </row>
    <row r="1294" spans="15:16" x14ac:dyDescent="0.35">
      <c r="O1294"/>
      <c r="P1294"/>
    </row>
    <row r="1295" spans="15:16" x14ac:dyDescent="0.35">
      <c r="O1295"/>
      <c r="P1295"/>
    </row>
    <row r="1296" spans="15:16" x14ac:dyDescent="0.35">
      <c r="O1296"/>
      <c r="P1296"/>
    </row>
    <row r="1297" spans="15:16" x14ac:dyDescent="0.35">
      <c r="O1297"/>
      <c r="P1297"/>
    </row>
    <row r="1298" spans="15:16" x14ac:dyDescent="0.35">
      <c r="O1298"/>
      <c r="P1298"/>
    </row>
    <row r="1299" spans="15:16" x14ac:dyDescent="0.35">
      <c r="O1299"/>
      <c r="P1299"/>
    </row>
    <row r="1300" spans="15:16" x14ac:dyDescent="0.35">
      <c r="O1300"/>
      <c r="P1300"/>
    </row>
    <row r="1301" spans="15:16" x14ac:dyDescent="0.35">
      <c r="O1301"/>
      <c r="P1301"/>
    </row>
    <row r="1302" spans="15:16" x14ac:dyDescent="0.35">
      <c r="O1302"/>
      <c r="P1302"/>
    </row>
    <row r="1303" spans="15:16" x14ac:dyDescent="0.35">
      <c r="O1303"/>
      <c r="P1303"/>
    </row>
    <row r="1304" spans="15:16" x14ac:dyDescent="0.35">
      <c r="O1304"/>
      <c r="P1304"/>
    </row>
    <row r="1305" spans="15:16" x14ac:dyDescent="0.35">
      <c r="O1305"/>
      <c r="P1305"/>
    </row>
    <row r="1306" spans="15:16" x14ac:dyDescent="0.35">
      <c r="O1306"/>
      <c r="P1306"/>
    </row>
    <row r="1307" spans="15:16" x14ac:dyDescent="0.35">
      <c r="O1307"/>
      <c r="P1307"/>
    </row>
    <row r="1308" spans="15:16" x14ac:dyDescent="0.35">
      <c r="O1308"/>
      <c r="P1308"/>
    </row>
    <row r="1309" spans="15:16" x14ac:dyDescent="0.35">
      <c r="O1309"/>
      <c r="P1309"/>
    </row>
    <row r="1310" spans="15:16" x14ac:dyDescent="0.35">
      <c r="O1310"/>
      <c r="P1310"/>
    </row>
    <row r="1311" spans="15:16" x14ac:dyDescent="0.35">
      <c r="O1311"/>
      <c r="P1311"/>
    </row>
    <row r="1312" spans="15:16" x14ac:dyDescent="0.35">
      <c r="O1312"/>
      <c r="P1312"/>
    </row>
    <row r="1313" spans="15:16" x14ac:dyDescent="0.35">
      <c r="O1313"/>
      <c r="P1313"/>
    </row>
    <row r="1314" spans="15:16" x14ac:dyDescent="0.35">
      <c r="O1314"/>
      <c r="P1314"/>
    </row>
    <row r="1315" spans="15:16" x14ac:dyDescent="0.35">
      <c r="O1315"/>
      <c r="P1315"/>
    </row>
    <row r="1316" spans="15:16" x14ac:dyDescent="0.35">
      <c r="O1316"/>
      <c r="P1316"/>
    </row>
    <row r="1317" spans="15:16" x14ac:dyDescent="0.35">
      <c r="O1317"/>
      <c r="P1317"/>
    </row>
    <row r="1318" spans="15:16" x14ac:dyDescent="0.35">
      <c r="O1318"/>
      <c r="P1318"/>
    </row>
    <row r="1319" spans="15:16" x14ac:dyDescent="0.35">
      <c r="O1319"/>
      <c r="P1319"/>
    </row>
    <row r="1320" spans="15:16" x14ac:dyDescent="0.35">
      <c r="O1320"/>
      <c r="P1320"/>
    </row>
    <row r="1321" spans="15:16" x14ac:dyDescent="0.35">
      <c r="O1321"/>
      <c r="P1321"/>
    </row>
    <row r="1322" spans="15:16" x14ac:dyDescent="0.35">
      <c r="O1322"/>
      <c r="P1322"/>
    </row>
    <row r="1323" spans="15:16" x14ac:dyDescent="0.35">
      <c r="O1323"/>
      <c r="P1323"/>
    </row>
    <row r="1324" spans="15:16" x14ac:dyDescent="0.35">
      <c r="O1324"/>
      <c r="P1324"/>
    </row>
    <row r="1325" spans="15:16" x14ac:dyDescent="0.35">
      <c r="O1325"/>
      <c r="P1325"/>
    </row>
    <row r="1326" spans="15:16" x14ac:dyDescent="0.35">
      <c r="O1326"/>
      <c r="P1326"/>
    </row>
    <row r="1327" spans="15:16" x14ac:dyDescent="0.35">
      <c r="O1327"/>
      <c r="P1327"/>
    </row>
    <row r="1328" spans="15:16" x14ac:dyDescent="0.35">
      <c r="O1328"/>
      <c r="P1328"/>
    </row>
  </sheetData>
  <sheetProtection sheet="1" selectLockedCells="1"/>
  <mergeCells count="43">
    <mergeCell ref="B23:G23"/>
    <mergeCell ref="B22:G22"/>
    <mergeCell ref="B21:G21"/>
    <mergeCell ref="B35:G35"/>
    <mergeCell ref="B34:G34"/>
    <mergeCell ref="B31:G31"/>
    <mergeCell ref="B30:G30"/>
    <mergeCell ref="B29:G29"/>
    <mergeCell ref="B28:G28"/>
    <mergeCell ref="B3:G3"/>
    <mergeCell ref="K3:R3"/>
    <mergeCell ref="K5:R14"/>
    <mergeCell ref="F10:H10"/>
    <mergeCell ref="F4:H4"/>
    <mergeCell ref="F5:H5"/>
    <mergeCell ref="F6:H6"/>
    <mergeCell ref="F7:H7"/>
    <mergeCell ref="B5:E5"/>
    <mergeCell ref="B6:E6"/>
    <mergeCell ref="B7:E7"/>
    <mergeCell ref="B49:G49"/>
    <mergeCell ref="B47:G47"/>
    <mergeCell ref="B38:G38"/>
    <mergeCell ref="B40:G40"/>
    <mergeCell ref="B43:G43"/>
    <mergeCell ref="B44:G44"/>
    <mergeCell ref="B45:G45"/>
    <mergeCell ref="L18:L37"/>
    <mergeCell ref="K4:R4"/>
    <mergeCell ref="B4:E4"/>
    <mergeCell ref="F12:G12"/>
    <mergeCell ref="B13:G14"/>
    <mergeCell ref="B15:E15"/>
    <mergeCell ref="F15:G15"/>
    <mergeCell ref="K15:R16"/>
    <mergeCell ref="H15:J16"/>
    <mergeCell ref="F9:H9"/>
    <mergeCell ref="B17:I17"/>
    <mergeCell ref="F16:G16"/>
    <mergeCell ref="B16:E16"/>
    <mergeCell ref="B20:G20"/>
    <mergeCell ref="B25:G25"/>
    <mergeCell ref="B24:G24"/>
  </mergeCells>
  <dataValidations count="4">
    <dataValidation type="list" allowBlank="1" showInputMessage="1" showErrorMessage="1" sqref="F12:G12" xr:uid="{00000000-0002-0000-0700-000000000000}">
      <formula1>"Please select, January, February, March, April, May, June, July, August, September, October, November, December"</formula1>
    </dataValidation>
    <dataValidation type="list" allowBlank="1" showInputMessage="1" showErrorMessage="1" sqref="F11:H11 I11" xr:uid="{00000000-0002-0000-0700-000001000000}">
      <formula1>#REF!</formula1>
    </dataValidation>
    <dataValidation type="list" allowBlank="1" showInputMessage="1" showErrorMessage="1" sqref="H12" xr:uid="{00000000-0002-0000-0700-000002000000}">
      <formula1>"Please select, 2021, 2022, 2023, 2024, 2025"</formula1>
    </dataValidation>
    <dataValidation type="list" allowBlank="1" showInputMessage="1" showErrorMessage="1" sqref="H12" xr:uid="{00000000-0002-0000-0700-000003000000}">
      <formula1>"2022, 2023, 2024, 2025"</formula1>
    </dataValidation>
  </dataValidations>
  <pageMargins left="0.70866141732283472" right="0.70866141732283472" top="0.74803149606299213" bottom="0.74803149606299213" header="0.31496062992125984" footer="0.31496062992125984"/>
  <pageSetup paperSize="8" scale="52" fitToHeight="0" orientation="portrait" r:id="rId1"/>
  <headerFooter scaleWithDoc="0" alignWithMargins="0"/>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6E83-44BF-4902-8021-5CFE9D6B6A5C}">
  <dimension ref="A1:U56"/>
  <sheetViews>
    <sheetView topLeftCell="B10" workbookViewId="0">
      <selection activeCell="L28" sqref="L28"/>
    </sheetView>
  </sheetViews>
  <sheetFormatPr defaultColWidth="9.1796875" defaultRowHeight="14.5" x14ac:dyDescent="0.35"/>
  <cols>
    <col min="1" max="1" width="4.54296875" style="2" customWidth="1"/>
    <col min="2" max="6" width="9.1796875" style="2"/>
    <col min="7" max="7" width="18" style="2" customWidth="1"/>
    <col min="8" max="9" width="18.7265625" style="2" customWidth="1"/>
    <col min="10" max="10" width="1.7265625" style="2" customWidth="1"/>
    <col min="11" max="12" width="18.7265625" style="2" customWidth="1"/>
    <col min="13" max="13" width="1.7265625" style="2" customWidth="1"/>
    <col min="14" max="14" width="24.7265625" style="2" customWidth="1"/>
    <col min="15" max="15" width="1.7265625" style="2" customWidth="1"/>
    <col min="16" max="18" width="14.81640625" style="2" customWidth="1"/>
    <col min="19" max="19" width="18" style="2" customWidth="1"/>
    <col min="20" max="20" width="1.7265625" style="2" customWidth="1"/>
    <col min="21" max="21" width="55.453125" style="2" bestFit="1" customWidth="1"/>
    <col min="22" max="16384" width="9.1796875" style="2"/>
  </cols>
  <sheetData>
    <row r="1" spans="1:21" ht="100.5" customHeight="1" x14ac:dyDescent="0.35">
      <c r="A1" s="305"/>
      <c r="B1" s="305"/>
      <c r="C1" s="305"/>
      <c r="D1" s="305"/>
      <c r="E1" s="305"/>
      <c r="F1" s="305"/>
      <c r="G1" s="305"/>
      <c r="H1" s="305"/>
      <c r="I1" s="305"/>
      <c r="J1" s="305"/>
      <c r="K1" s="305"/>
      <c r="L1" s="305"/>
      <c r="M1" s="305"/>
      <c r="N1" s="305"/>
      <c r="O1" s="305"/>
      <c r="P1" s="305"/>
      <c r="Q1" s="305"/>
      <c r="R1" s="305"/>
      <c r="S1" s="305"/>
    </row>
    <row r="2" spans="1:21" ht="18.5" x14ac:dyDescent="0.45">
      <c r="B2" s="154" t="s">
        <v>55</v>
      </c>
      <c r="C2" s="154"/>
      <c r="D2" s="155"/>
      <c r="E2" s="156"/>
      <c r="F2" s="157" t="s">
        <v>56</v>
      </c>
      <c r="G2" s="156"/>
      <c r="H2" s="156"/>
      <c r="I2" s="156"/>
      <c r="J2" s="156"/>
      <c r="K2" s="156"/>
      <c r="L2" s="156"/>
      <c r="M2" s="156"/>
      <c r="N2" s="156"/>
      <c r="O2" s="156"/>
      <c r="P2" s="156"/>
      <c r="Q2" s="156"/>
      <c r="R2" s="156"/>
      <c r="S2" s="156"/>
    </row>
    <row r="3" spans="1:21" ht="18.5" x14ac:dyDescent="0.35">
      <c r="A3" s="1"/>
    </row>
    <row r="4" spans="1:21" x14ac:dyDescent="0.35">
      <c r="B4" s="3" t="s">
        <v>57</v>
      </c>
    </row>
    <row r="5" spans="1:21" x14ac:dyDescent="0.35">
      <c r="B5" s="306" t="s">
        <v>58</v>
      </c>
      <c r="C5" s="306"/>
      <c r="D5" s="306"/>
      <c r="E5" s="307"/>
      <c r="F5" s="308" t="s">
        <v>59</v>
      </c>
      <c r="G5" s="309"/>
    </row>
    <row r="6" spans="1:21" ht="13" customHeight="1" x14ac:dyDescent="0.35">
      <c r="B6" s="306" t="s">
        <v>60</v>
      </c>
      <c r="C6" s="306"/>
      <c r="D6" s="306"/>
      <c r="E6" s="307"/>
      <c r="F6" s="308" t="s">
        <v>45</v>
      </c>
      <c r="G6" s="309"/>
    </row>
    <row r="7" spans="1:21" x14ac:dyDescent="0.35">
      <c r="B7" s="3" t="s">
        <v>61</v>
      </c>
      <c r="I7" s="158" t="s">
        <v>62</v>
      </c>
      <c r="K7" s="158"/>
      <c r="L7" s="158"/>
    </row>
    <row r="8" spans="1:21" x14ac:dyDescent="0.35">
      <c r="B8" s="3"/>
      <c r="I8" s="158"/>
      <c r="K8" s="158"/>
      <c r="L8" s="158"/>
    </row>
    <row r="9" spans="1:21" x14ac:dyDescent="0.35">
      <c r="I9" s="2" t="s">
        <v>63</v>
      </c>
    </row>
    <row r="10" spans="1:21" x14ac:dyDescent="0.35">
      <c r="B10" s="3" t="s">
        <v>64</v>
      </c>
      <c r="P10" s="3" t="s">
        <v>65</v>
      </c>
    </row>
    <row r="11" spans="1:21" x14ac:dyDescent="0.35">
      <c r="B11" s="2" t="s">
        <v>66</v>
      </c>
      <c r="I11" s="159">
        <v>285</v>
      </c>
      <c r="K11" s="160"/>
      <c r="L11" s="160"/>
      <c r="N11" s="159">
        <f>325+285</f>
        <v>610</v>
      </c>
      <c r="S11" s="159">
        <v>190</v>
      </c>
    </row>
    <row r="12" spans="1:21" x14ac:dyDescent="0.35">
      <c r="B12" s="2" t="s">
        <v>67</v>
      </c>
      <c r="I12" s="159"/>
      <c r="K12" s="160"/>
      <c r="L12" s="160"/>
      <c r="N12" s="159"/>
      <c r="S12" s="159"/>
    </row>
    <row r="13" spans="1:21" x14ac:dyDescent="0.35">
      <c r="I13" s="161">
        <f>SUM(I11:I12)</f>
        <v>285</v>
      </c>
      <c r="K13" s="160"/>
      <c r="L13" s="160"/>
      <c r="N13" s="161">
        <f>SUM(N11:N12)</f>
        <v>610</v>
      </c>
      <c r="S13" s="161">
        <f>SUM(S11:S12)</f>
        <v>190</v>
      </c>
    </row>
    <row r="14" spans="1:21" ht="6.75" customHeight="1" x14ac:dyDescent="0.35"/>
    <row r="15" spans="1:21" ht="15" customHeight="1" x14ac:dyDescent="0.35">
      <c r="H15" s="3"/>
      <c r="I15" s="3"/>
      <c r="J15" s="3"/>
      <c r="K15" s="3"/>
      <c r="L15" s="3"/>
      <c r="M15" s="3"/>
      <c r="N15" s="3"/>
      <c r="O15" s="3"/>
      <c r="P15" s="302" t="s">
        <v>68</v>
      </c>
      <c r="Q15" s="303"/>
      <c r="R15" s="303"/>
      <c r="S15" s="304"/>
    </row>
    <row r="16" spans="1:21" ht="30" customHeight="1" x14ac:dyDescent="0.35">
      <c r="B16" s="310" t="s">
        <v>69</v>
      </c>
      <c r="C16" s="311"/>
      <c r="D16" s="311"/>
      <c r="E16" s="311"/>
      <c r="F16" s="312"/>
      <c r="G16" s="162" t="s">
        <v>70</v>
      </c>
      <c r="H16" s="162" t="s">
        <v>71</v>
      </c>
      <c r="I16" s="162" t="s">
        <v>72</v>
      </c>
      <c r="J16" s="50"/>
      <c r="K16" s="162" t="s">
        <v>17</v>
      </c>
      <c r="L16" s="162" t="s">
        <v>18</v>
      </c>
      <c r="M16" s="3"/>
      <c r="N16" s="163" t="s">
        <v>73</v>
      </c>
      <c r="O16" s="3"/>
      <c r="P16" s="164" t="s">
        <v>74</v>
      </c>
      <c r="Q16" s="164" t="s">
        <v>75</v>
      </c>
      <c r="R16" s="164" t="s">
        <v>76</v>
      </c>
      <c r="S16" s="164" t="s">
        <v>77</v>
      </c>
      <c r="U16" s="165" t="s">
        <v>78</v>
      </c>
    </row>
    <row r="17" spans="1:21" x14ac:dyDescent="0.35">
      <c r="N17" s="166" t="s">
        <v>79</v>
      </c>
    </row>
    <row r="18" spans="1:21" x14ac:dyDescent="0.35">
      <c r="B18" s="3" t="s">
        <v>21</v>
      </c>
      <c r="G18" s="34" t="s">
        <v>80</v>
      </c>
    </row>
    <row r="19" spans="1:21" x14ac:dyDescent="0.35">
      <c r="B19" s="2" t="s">
        <v>81</v>
      </c>
      <c r="H19" s="159">
        <v>27</v>
      </c>
      <c r="I19" s="159">
        <v>30</v>
      </c>
      <c r="K19" s="159">
        <f>26+27</f>
        <v>53</v>
      </c>
      <c r="L19" s="159">
        <v>54</v>
      </c>
      <c r="N19" s="161">
        <v>248</v>
      </c>
      <c r="P19" s="159">
        <v>9</v>
      </c>
      <c r="Q19" s="159">
        <v>9</v>
      </c>
      <c r="R19" s="159">
        <v>10</v>
      </c>
      <c r="S19" s="167">
        <f>SUM(P19:R19)</f>
        <v>28</v>
      </c>
      <c r="U19" s="2" t="s">
        <v>82</v>
      </c>
    </row>
    <row r="20" spans="1:21" x14ac:dyDescent="0.35">
      <c r="B20" s="2" t="s">
        <v>83</v>
      </c>
      <c r="H20" s="159">
        <v>158</v>
      </c>
      <c r="I20" s="159">
        <v>190</v>
      </c>
      <c r="K20" s="159">
        <f>21+158</f>
        <v>179</v>
      </c>
      <c r="L20" s="159">
        <v>198</v>
      </c>
      <c r="N20" s="161">
        <v>1404</v>
      </c>
      <c r="P20" s="159">
        <v>59</v>
      </c>
      <c r="Q20" s="159">
        <v>57</v>
      </c>
      <c r="R20" s="159">
        <v>67</v>
      </c>
      <c r="S20" s="167">
        <f t="shared" ref="S20:S24" si="0">SUM(P20:R20)</f>
        <v>183</v>
      </c>
      <c r="U20" s="2" t="s">
        <v>84</v>
      </c>
    </row>
    <row r="21" spans="1:21" x14ac:dyDescent="0.35">
      <c r="B21" s="2" t="s">
        <v>85</v>
      </c>
      <c r="H21" s="159">
        <v>0</v>
      </c>
      <c r="I21" s="159">
        <v>0</v>
      </c>
      <c r="K21" s="159">
        <v>0</v>
      </c>
      <c r="L21" s="159">
        <v>0</v>
      </c>
      <c r="N21" s="161">
        <v>0</v>
      </c>
      <c r="P21" s="159">
        <v>0</v>
      </c>
      <c r="Q21" s="159">
        <v>0</v>
      </c>
      <c r="R21" s="159">
        <v>0</v>
      </c>
      <c r="S21" s="167">
        <f t="shared" si="0"/>
        <v>0</v>
      </c>
      <c r="U21" s="2" t="s">
        <v>86</v>
      </c>
    </row>
    <row r="22" spans="1:21" x14ac:dyDescent="0.35">
      <c r="B22" s="2" t="s">
        <v>87</v>
      </c>
      <c r="H22" s="159">
        <v>0</v>
      </c>
      <c r="I22" s="159">
        <v>0</v>
      </c>
      <c r="K22" s="159">
        <v>0</v>
      </c>
      <c r="L22" s="159">
        <v>0</v>
      </c>
      <c r="N22" s="161">
        <v>0</v>
      </c>
      <c r="P22" s="159">
        <v>0</v>
      </c>
      <c r="Q22" s="159">
        <v>0</v>
      </c>
      <c r="R22" s="159">
        <v>0</v>
      </c>
      <c r="S22" s="167">
        <f t="shared" si="0"/>
        <v>0</v>
      </c>
      <c r="U22" s="2" t="s">
        <v>88</v>
      </c>
    </row>
    <row r="23" spans="1:21" x14ac:dyDescent="0.35">
      <c r="B23" s="2" t="s">
        <v>89</v>
      </c>
      <c r="H23" s="159">
        <v>7</v>
      </c>
      <c r="I23" s="159">
        <v>3</v>
      </c>
      <c r="K23" s="159">
        <v>24</v>
      </c>
      <c r="L23" s="159">
        <v>20</v>
      </c>
      <c r="N23" s="161">
        <v>41</v>
      </c>
      <c r="P23" s="159">
        <v>2</v>
      </c>
      <c r="Q23" s="159">
        <v>2</v>
      </c>
      <c r="R23" s="159">
        <v>1</v>
      </c>
      <c r="S23" s="167">
        <f t="shared" si="0"/>
        <v>5</v>
      </c>
      <c r="U23" s="2" t="s">
        <v>90</v>
      </c>
    </row>
    <row r="24" spans="1:21" x14ac:dyDescent="0.35">
      <c r="B24" s="2" t="s">
        <v>91</v>
      </c>
      <c r="H24" s="159">
        <v>0</v>
      </c>
      <c r="I24" s="159">
        <v>0</v>
      </c>
      <c r="K24" s="159">
        <v>1</v>
      </c>
      <c r="L24" s="159">
        <v>0</v>
      </c>
      <c r="N24" s="161">
        <v>0</v>
      </c>
      <c r="P24" s="159">
        <v>0</v>
      </c>
      <c r="Q24" s="159">
        <v>0</v>
      </c>
      <c r="R24" s="159">
        <v>0</v>
      </c>
      <c r="S24" s="167">
        <f t="shared" si="0"/>
        <v>0</v>
      </c>
      <c r="U24" s="2" t="s">
        <v>92</v>
      </c>
    </row>
    <row r="26" spans="1:21" s="3" customFormat="1" x14ac:dyDescent="0.35">
      <c r="A26" s="4"/>
      <c r="G26" s="168" t="s">
        <v>93</v>
      </c>
      <c r="H26" s="169">
        <f>SUM(H19:H24)</f>
        <v>192</v>
      </c>
      <c r="I26" s="169">
        <f>SUM(I19:I24)</f>
        <v>223</v>
      </c>
      <c r="K26" s="169">
        <f>SUM(K19:K24)</f>
        <v>257</v>
      </c>
      <c r="L26" s="169">
        <f>SUM(L19:L24)</f>
        <v>272</v>
      </c>
      <c r="N26" s="169">
        <f>SUM(N19:N24)</f>
        <v>1693</v>
      </c>
      <c r="P26" s="169">
        <f>SUM(P19:P24)</f>
        <v>70</v>
      </c>
      <c r="Q26" s="169">
        <f>SUM(Q19:Q24)</f>
        <v>68</v>
      </c>
      <c r="R26" s="169">
        <f>SUM(R19:R24)</f>
        <v>78</v>
      </c>
      <c r="S26" s="169">
        <f>SUM(S19:S24)</f>
        <v>216</v>
      </c>
    </row>
    <row r="27" spans="1:21" x14ac:dyDescent="0.35">
      <c r="B27" s="3" t="s">
        <v>94</v>
      </c>
    </row>
    <row r="28" spans="1:21" x14ac:dyDescent="0.35">
      <c r="B28" s="2" t="s">
        <v>95</v>
      </c>
      <c r="H28" s="159">
        <v>19</v>
      </c>
      <c r="I28" s="159">
        <v>50</v>
      </c>
      <c r="K28" s="159">
        <v>63</v>
      </c>
      <c r="L28" s="159">
        <v>113</v>
      </c>
      <c r="N28" s="161">
        <v>222</v>
      </c>
      <c r="P28" s="159">
        <v>20</v>
      </c>
      <c r="Q28" s="159">
        <v>50</v>
      </c>
      <c r="R28" s="159">
        <v>27</v>
      </c>
      <c r="S28" s="167">
        <f t="shared" ref="S28:S31" si="1">SUM(P28:R28)</f>
        <v>97</v>
      </c>
      <c r="U28" s="2" t="s">
        <v>96</v>
      </c>
    </row>
    <row r="29" spans="1:21" x14ac:dyDescent="0.35">
      <c r="B29" s="2" t="s">
        <v>97</v>
      </c>
      <c r="H29" s="159">
        <v>5</v>
      </c>
      <c r="I29" s="159">
        <v>6</v>
      </c>
      <c r="K29" s="159">
        <v>6</v>
      </c>
      <c r="L29" s="159">
        <v>6</v>
      </c>
      <c r="N29" s="161">
        <v>35</v>
      </c>
      <c r="P29" s="159">
        <v>2</v>
      </c>
      <c r="Q29" s="159">
        <v>2</v>
      </c>
      <c r="R29" s="159">
        <v>2</v>
      </c>
      <c r="S29" s="167">
        <f t="shared" si="1"/>
        <v>6</v>
      </c>
      <c r="U29" s="2" t="s">
        <v>98</v>
      </c>
    </row>
    <row r="30" spans="1:21" x14ac:dyDescent="0.35">
      <c r="B30" s="2" t="s">
        <v>99</v>
      </c>
      <c r="H30" s="159">
        <v>0</v>
      </c>
      <c r="I30" s="159">
        <v>0</v>
      </c>
      <c r="K30" s="159">
        <v>0</v>
      </c>
      <c r="L30" s="159">
        <v>0</v>
      </c>
      <c r="N30" s="161">
        <v>0</v>
      </c>
      <c r="P30" s="159">
        <v>0</v>
      </c>
      <c r="Q30" s="159">
        <v>0</v>
      </c>
      <c r="R30" s="159">
        <v>0</v>
      </c>
      <c r="S30" s="167">
        <f t="shared" si="1"/>
        <v>0</v>
      </c>
      <c r="U30" s="2" t="s">
        <v>100</v>
      </c>
    </row>
    <row r="31" spans="1:21" x14ac:dyDescent="0.35">
      <c r="B31" s="2" t="s">
        <v>32</v>
      </c>
      <c r="H31" s="159">
        <v>0</v>
      </c>
      <c r="I31" s="159">
        <v>0</v>
      </c>
      <c r="K31" s="159">
        <v>0</v>
      </c>
      <c r="L31" s="159">
        <v>0</v>
      </c>
      <c r="N31" s="161">
        <v>0</v>
      </c>
      <c r="P31" s="159">
        <v>0</v>
      </c>
      <c r="Q31" s="159">
        <v>0</v>
      </c>
      <c r="R31" s="159">
        <v>0</v>
      </c>
      <c r="S31" s="167">
        <f t="shared" si="1"/>
        <v>0</v>
      </c>
      <c r="U31" s="2" t="s">
        <v>101</v>
      </c>
    </row>
    <row r="33" spans="1:21" s="3" customFormat="1" x14ac:dyDescent="0.35">
      <c r="A33" s="4"/>
      <c r="G33" s="168" t="s">
        <v>93</v>
      </c>
      <c r="H33" s="169">
        <f>SUM(H28:H31)</f>
        <v>24</v>
      </c>
      <c r="I33" s="169">
        <f>SUM(I28:I31)</f>
        <v>56</v>
      </c>
      <c r="K33" s="169">
        <f>SUM(K28:K31)</f>
        <v>69</v>
      </c>
      <c r="L33" s="169">
        <f>SUM(L28:L31)</f>
        <v>119</v>
      </c>
      <c r="N33" s="169">
        <f>SUM(N28:N31)</f>
        <v>257</v>
      </c>
      <c r="P33" s="169">
        <f>SUM(P28:P31)</f>
        <v>22</v>
      </c>
      <c r="Q33" s="169">
        <f>SUM(Q28:Q31)</f>
        <v>52</v>
      </c>
      <c r="R33" s="169">
        <f>SUM(R28:R31)</f>
        <v>29</v>
      </c>
      <c r="S33" s="169">
        <f>SUM(S28:S31)</f>
        <v>103</v>
      </c>
    </row>
    <row r="34" spans="1:21" x14ac:dyDescent="0.35">
      <c r="B34" s="3" t="s">
        <v>102</v>
      </c>
      <c r="G34" s="34" t="s">
        <v>80</v>
      </c>
    </row>
    <row r="35" spans="1:21" x14ac:dyDescent="0.35">
      <c r="B35" s="2" t="s">
        <v>103</v>
      </c>
      <c r="H35" s="159">
        <v>0</v>
      </c>
      <c r="I35" s="159">
        <v>0</v>
      </c>
      <c r="K35" s="159">
        <v>1</v>
      </c>
      <c r="L35" s="159">
        <v>0</v>
      </c>
      <c r="N35" s="161">
        <v>0</v>
      </c>
      <c r="P35" s="159">
        <v>0</v>
      </c>
      <c r="Q35" s="159">
        <v>0</v>
      </c>
      <c r="R35" s="159">
        <v>0</v>
      </c>
      <c r="S35" s="167">
        <f t="shared" ref="S35:S36" si="2">SUM(P35:R35)</f>
        <v>0</v>
      </c>
      <c r="U35" s="2" t="s">
        <v>104</v>
      </c>
    </row>
    <row r="36" spans="1:21" x14ac:dyDescent="0.35">
      <c r="B36" s="2" t="s">
        <v>105</v>
      </c>
      <c r="H36" s="159">
        <v>12</v>
      </c>
      <c r="I36" s="159">
        <v>6</v>
      </c>
      <c r="K36" s="159">
        <v>31</v>
      </c>
      <c r="L36" s="159">
        <v>26</v>
      </c>
      <c r="N36" s="161">
        <v>90</v>
      </c>
      <c r="P36" s="159">
        <v>3</v>
      </c>
      <c r="Q36" s="159">
        <v>2</v>
      </c>
      <c r="R36" s="159">
        <v>3</v>
      </c>
      <c r="S36" s="167">
        <f t="shared" si="2"/>
        <v>8</v>
      </c>
      <c r="U36" s="2" t="s">
        <v>106</v>
      </c>
    </row>
    <row r="38" spans="1:21" s="3" customFormat="1" x14ac:dyDescent="0.35">
      <c r="G38" s="168" t="s">
        <v>93</v>
      </c>
      <c r="H38" s="169">
        <f>SUM(H35:H36)</f>
        <v>12</v>
      </c>
      <c r="I38" s="169">
        <f>SUM(I35:I36)</f>
        <v>6</v>
      </c>
      <c r="K38" s="169">
        <f>SUM(K35:K36)</f>
        <v>32</v>
      </c>
      <c r="L38" s="169">
        <f>SUM(L35:L36)</f>
        <v>26</v>
      </c>
      <c r="N38" s="169">
        <f>SUM(N35:N36)</f>
        <v>90</v>
      </c>
      <c r="P38" s="169">
        <f>SUM(P35:P36)</f>
        <v>3</v>
      </c>
      <c r="Q38" s="169">
        <f>SUM(Q35:Q36)</f>
        <v>2</v>
      </c>
      <c r="R38" s="169">
        <f>SUM(R35:R36)</f>
        <v>3</v>
      </c>
      <c r="S38" s="169">
        <f>SUM(S35:S36)</f>
        <v>8</v>
      </c>
    </row>
    <row r="40" spans="1:21" x14ac:dyDescent="0.35">
      <c r="A40"/>
      <c r="B40" s="310" t="s">
        <v>107</v>
      </c>
      <c r="C40" s="311"/>
      <c r="D40" s="311"/>
      <c r="E40" s="311"/>
      <c r="F40" s="312"/>
      <c r="G40" s="162"/>
      <c r="H40" s="170">
        <f>H26+H33+H38</f>
        <v>228</v>
      </c>
      <c r="I40" s="170">
        <f>I26+I33+I38</f>
        <v>285</v>
      </c>
      <c r="J40" s="50"/>
      <c r="K40" s="170">
        <f>K26+K33+K38</f>
        <v>358</v>
      </c>
      <c r="L40" s="170">
        <f>L26+L33+L38</f>
        <v>417</v>
      </c>
      <c r="M40" s="3"/>
      <c r="N40" s="171">
        <f>N26+N33+N38</f>
        <v>2040</v>
      </c>
      <c r="O40" s="3"/>
      <c r="P40" s="172">
        <f>P26+P33+P38</f>
        <v>95</v>
      </c>
      <c r="Q40" s="172">
        <f>Q26+Q33+Q38</f>
        <v>122</v>
      </c>
      <c r="R40" s="172">
        <f>R26+R33+R38</f>
        <v>110</v>
      </c>
      <c r="S40" s="172">
        <f>S26+S33+S38</f>
        <v>327</v>
      </c>
      <c r="U40" s="165" t="s">
        <v>78</v>
      </c>
    </row>
    <row r="41" spans="1:21" x14ac:dyDescent="0.35">
      <c r="B41" s="36"/>
      <c r="C41" s="36"/>
      <c r="D41" s="36"/>
      <c r="E41" s="36"/>
      <c r="F41" s="36"/>
      <c r="G41" s="36"/>
      <c r="H41" s="36"/>
      <c r="I41" s="36"/>
      <c r="J41" s="36"/>
      <c r="K41" s="36"/>
      <c r="L41" s="36"/>
    </row>
    <row r="42" spans="1:21" ht="30" customHeight="1" x14ac:dyDescent="0.35">
      <c r="A42"/>
      <c r="B42" s="310" t="s">
        <v>37</v>
      </c>
      <c r="C42" s="311"/>
      <c r="D42" s="311"/>
      <c r="E42" s="311"/>
      <c r="F42" s="312"/>
      <c r="G42" s="162"/>
      <c r="H42" s="162" t="s">
        <v>71</v>
      </c>
      <c r="I42" s="162" t="s">
        <v>72</v>
      </c>
      <c r="J42" s="50"/>
      <c r="K42" s="162" t="s">
        <v>108</v>
      </c>
      <c r="L42" s="162" t="s">
        <v>109</v>
      </c>
      <c r="M42" s="3"/>
      <c r="N42" s="163" t="s">
        <v>73</v>
      </c>
      <c r="O42" s="3"/>
      <c r="P42" s="164" t="s">
        <v>74</v>
      </c>
      <c r="Q42" s="164" t="s">
        <v>75</v>
      </c>
      <c r="R42" s="164" t="s">
        <v>76</v>
      </c>
      <c r="S42" s="164" t="s">
        <v>77</v>
      </c>
      <c r="U42" s="165"/>
    </row>
    <row r="44" spans="1:21" x14ac:dyDescent="0.35">
      <c r="B44" s="3" t="s">
        <v>39</v>
      </c>
      <c r="G44" s="34" t="s">
        <v>110</v>
      </c>
    </row>
    <row r="45" spans="1:21" x14ac:dyDescent="0.35">
      <c r="G45" s="159"/>
      <c r="H45" s="159"/>
      <c r="I45" s="159"/>
      <c r="K45" s="159"/>
      <c r="L45" s="159"/>
      <c r="N45" s="161"/>
      <c r="P45" s="159"/>
      <c r="Q45" s="159"/>
      <c r="R45" s="159"/>
      <c r="S45" s="167">
        <f t="shared" ref="S45:S47" si="3">SUM(P45:R45)</f>
        <v>0</v>
      </c>
      <c r="U45" s="2" t="s">
        <v>111</v>
      </c>
    </row>
    <row r="46" spans="1:21" x14ac:dyDescent="0.35">
      <c r="G46" s="159"/>
      <c r="H46" s="159"/>
      <c r="I46" s="159"/>
      <c r="K46" s="159"/>
      <c r="L46" s="159"/>
      <c r="N46" s="161"/>
      <c r="P46" s="159"/>
      <c r="Q46" s="159"/>
      <c r="R46" s="159"/>
      <c r="S46" s="167">
        <f t="shared" si="3"/>
        <v>0</v>
      </c>
      <c r="U46" s="2" t="s">
        <v>112</v>
      </c>
    </row>
    <row r="47" spans="1:21" x14ac:dyDescent="0.35">
      <c r="G47" s="159"/>
      <c r="H47" s="159"/>
      <c r="I47" s="159"/>
      <c r="K47" s="159"/>
      <c r="L47" s="159"/>
      <c r="N47" s="161"/>
      <c r="P47" s="159"/>
      <c r="Q47" s="159"/>
      <c r="R47" s="159"/>
      <c r="S47" s="167">
        <f t="shared" si="3"/>
        <v>0</v>
      </c>
      <c r="U47" s="2" t="s">
        <v>112</v>
      </c>
    </row>
    <row r="49" spans="1:21" x14ac:dyDescent="0.35">
      <c r="A49"/>
      <c r="B49" s="313" t="s">
        <v>113</v>
      </c>
      <c r="C49" s="314"/>
      <c r="D49" s="314"/>
      <c r="E49" s="314"/>
      <c r="F49" s="315"/>
      <c r="G49" s="173"/>
      <c r="H49" s="171">
        <f>SUM(H45:H47)</f>
        <v>0</v>
      </c>
      <c r="I49" s="171">
        <f>SUM(I45:I47)</f>
        <v>0</v>
      </c>
      <c r="J49" s="3"/>
      <c r="K49" s="171">
        <f>SUM(K45:K47)</f>
        <v>0</v>
      </c>
      <c r="L49" s="171">
        <f>SUM(L45:L47)</f>
        <v>0</v>
      </c>
      <c r="M49" s="3"/>
      <c r="N49" s="171">
        <f>SUM(N45:N47)</f>
        <v>0</v>
      </c>
      <c r="O49" s="3"/>
      <c r="P49" s="172">
        <f>SUM(P45:P47)</f>
        <v>0</v>
      </c>
      <c r="Q49" s="172">
        <f>SUM(Q45:Q47)</f>
        <v>0</v>
      </c>
      <c r="R49" s="172">
        <f>SUM(R45:R47)</f>
        <v>0</v>
      </c>
      <c r="S49" s="172">
        <f>SUM(S45:S47)</f>
        <v>0</v>
      </c>
      <c r="U49" s="165"/>
    </row>
    <row r="51" spans="1:21" x14ac:dyDescent="0.35">
      <c r="A51"/>
      <c r="B51" s="313" t="s">
        <v>114</v>
      </c>
      <c r="C51" s="314"/>
      <c r="D51" s="314"/>
      <c r="E51" s="314"/>
      <c r="F51" s="315"/>
      <c r="G51" s="173"/>
      <c r="H51" s="171">
        <f>H49+H40</f>
        <v>228</v>
      </c>
      <c r="I51" s="171">
        <f>I49+I40</f>
        <v>285</v>
      </c>
      <c r="J51" s="3"/>
      <c r="K51" s="171">
        <f>K49+K40</f>
        <v>358</v>
      </c>
      <c r="L51" s="171">
        <f>L49+L40</f>
        <v>417</v>
      </c>
      <c r="M51" s="3"/>
      <c r="N51" s="171">
        <f>N49+N40</f>
        <v>2040</v>
      </c>
      <c r="O51" s="3"/>
      <c r="P51" s="172">
        <f>P49+P40</f>
        <v>95</v>
      </c>
      <c r="Q51" s="172">
        <f>Q49+Q40</f>
        <v>122</v>
      </c>
      <c r="R51" s="172">
        <f>R49+R40</f>
        <v>110</v>
      </c>
      <c r="S51" s="172">
        <f>S49+S40</f>
        <v>327</v>
      </c>
      <c r="U51" s="165"/>
    </row>
    <row r="52" spans="1:21" x14ac:dyDescent="0.35">
      <c r="H52" s="174"/>
      <c r="I52" s="175">
        <f>I51-I13</f>
        <v>0</v>
      </c>
      <c r="K52" s="176"/>
      <c r="L52" s="176"/>
      <c r="N52" s="169">
        <f>N51-N13</f>
        <v>1430</v>
      </c>
      <c r="S52" s="177">
        <f>S51-S13</f>
        <v>137</v>
      </c>
    </row>
    <row r="55" spans="1:21" x14ac:dyDescent="0.35">
      <c r="B55" s="178" t="s">
        <v>115</v>
      </c>
      <c r="C55" s="178"/>
      <c r="D55" s="178"/>
      <c r="E55" s="178"/>
      <c r="F55" s="178"/>
      <c r="G55" s="178"/>
      <c r="H55" s="178"/>
      <c r="I55" s="178"/>
      <c r="J55" s="178"/>
    </row>
    <row r="56" spans="1:21" x14ac:dyDescent="0.35">
      <c r="B56" s="2" t="s">
        <v>116</v>
      </c>
    </row>
  </sheetData>
  <protectedRanges>
    <protectedRange sqref="B55:B56 C55:J55" name="Headings" securityDescriptor="O:WDG:WDD:(A;;CC;;;S-1-5-21-409952547-51276102-1777090905-186248)"/>
  </protectedRanges>
  <mergeCells count="11">
    <mergeCell ref="B16:F16"/>
    <mergeCell ref="B40:F40"/>
    <mergeCell ref="B42:F42"/>
    <mergeCell ref="B49:F49"/>
    <mergeCell ref="B51:F51"/>
    <mergeCell ref="P15:S15"/>
    <mergeCell ref="A1:S1"/>
    <mergeCell ref="B5:E5"/>
    <mergeCell ref="F5:G5"/>
    <mergeCell ref="B6:E6"/>
    <mergeCell ref="F6:G6"/>
  </mergeCells>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Description="Create a new document." ma:contentTypeID="0x010100B11D52AEA392C2479AA5E42D665BE598" ma:contentTypeName="Document" ma:contentTypeScope="" ma:contentTypeVersion="13" ma:versionID="d1f510dc32c6f4238acbf49c67608468">
  <xsd:schema xmlns:ns3="62d7d35f-8ce5-4d11-90d9-2de0b7823a0b" xmlns:ns4="d8bf7e14-3e59-4538-8cf3-8364c440f03f" xmlns:p="http://schemas.microsoft.com/office/2006/metadata/properties" xmlns:xs="http://www.w3.org/2001/XMLSchema" xmlns:xsd="http://www.w3.org/2001/XMLSchema" ma:fieldsID="8a2ae68ae6d52315f0d0f14b6785e982" ma:root="true" ns3:_="" ns4:_="" targetNamespace="http://schemas.microsoft.com/office/2006/metadata/properties">
    <xsd:import namespace="62d7d35f-8ce5-4d11-90d9-2de0b7823a0b"/>
    <xsd:import namespace="d8bf7e14-3e59-4538-8cf3-8364c440f03f"/>
    <xsd:element name="properties">
      <xsd:complexType>
        <xsd:sequence>
          <xsd:element name="documentManagement">
            <xsd:complexType>
              <xsd:all>
                <xsd:element minOccurs="0" ref="ns3:MediaServiceMetadata"/>
                <xsd:element minOccurs="0" ref="ns3:MediaServiceFastMetadata"/>
                <xsd:element minOccurs="0" ref="ns3:MediaServiceAutoTags"/>
                <xsd:element minOccurs="0" ref="ns3:MediaServiceOCR"/>
                <xsd:element minOccurs="0" ref="ns3:MediaServiceGenerationTime"/>
                <xsd:element minOccurs="0" ref="ns3:MediaServiceEventHashCode"/>
                <xsd:element minOccurs="0" ref="ns3:MediaServiceAutoKeyPoints"/>
                <xsd:element minOccurs="0" ref="ns3:MediaServiceKeyPoints"/>
                <xsd:element minOccurs="0" ref="ns4:SharedWithUsers"/>
                <xsd:element minOccurs="0" ref="ns4:SharedWithDetails"/>
                <xsd:element minOccurs="0" ref="ns4:SharingHintHash"/>
                <xsd:element minOccurs="0" ref="ns3:MediaServiceDateTaken"/>
                <xsd:element minOccurs="0" ref="ns3:MediaLengthInSeconds"/>
              </xsd:all>
            </xsd:complexType>
          </xsd:element>
        </xsd:sequence>
      </xsd:complexType>
    </xsd:element>
  </xsd:schema>
  <xsd:schema xmlns:dms="http://schemas.microsoft.com/office/2006/documentManagement/types" xmlns:pc="http://schemas.microsoft.com/office/infopath/2007/PartnerControls" xmlns:xs="http://www.w3.org/2001/XMLSchema" xmlns:xsd="http://www.w3.org/2001/XMLSchema" elementFormDefault="qualified" targetNamespace="62d7d35f-8ce5-4d11-90d9-2de0b7823a0b">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Tags" ma:index="10" ma:internalName="MediaServiceAutoTags" ma:readOnly="true" name="MediaServiceAutoTags" nillable="true">
      <xsd:simpleType>
        <xsd:restriction base="dms:Text"/>
      </xsd:simpleType>
    </xsd:element>
    <xsd:element ma:displayName="Extracted Text" ma:index="11" ma:internalName="MediaServiceOCR" ma:readOnly="true" name="MediaServiceOCR" nillable="true">
      <xsd:simpleType>
        <xsd:restriction base="dms:Note">
          <xsd:maxLength value="255"/>
        </xsd:restriction>
      </xsd:simpleType>
    </xsd:element>
    <xsd:element ma:displayName="MediaServiceGenerationTime" ma:hidden="true" ma:index="12" ma:internalName="MediaServiceGenerationTime" ma:readOnly="true" name="MediaServiceGenerationTime" nillable="true">
      <xsd:simpleType>
        <xsd:restriction base="dms:Text"/>
      </xsd:simpleType>
    </xsd:element>
    <xsd:element ma:displayName="MediaServiceEventHashCode" ma:hidden="true" ma:index="13" ma:internalName="MediaServiceEventHashCode" ma:readOnly="true" name="MediaServiceEventHashCode" nillable="true">
      <xsd:simpleType>
        <xsd:restriction base="dms:Text"/>
      </xsd:simpleType>
    </xsd:element>
    <xsd:element ma:displayName="MediaServiceAutoKeyPoints" ma:hidden="true" ma:index="14" ma:internalName="MediaServiceAutoKeyPoints" ma:readOnly="true" name="MediaServiceAutoKeyPoints" nillable="true">
      <xsd:simpleType>
        <xsd:restriction base="dms:Note"/>
      </xsd:simpleType>
    </xsd:element>
    <xsd:element ma:displayName="KeyPoints" ma:index="15" ma:internalName="MediaServiceKeyPoints" ma:readOnly="true" name="MediaServiceKeyPoints" nillable="true">
      <xsd:simpleType>
        <xsd:restriction base="dms:Note">
          <xsd:maxLength value="255"/>
        </xsd:restriction>
      </xsd:simpleType>
    </xsd:element>
    <xsd:element ma:displayName="MediaServiceDateTaken" ma:hidden="true" ma:index="19" ma:internalName="MediaServiceDateTaken" ma:readOnly="true" name="MediaServiceDateTaken" nillable="true">
      <xsd:simpleType>
        <xsd:restriction base="dms:Text"/>
      </xsd:simpleType>
    </xsd:element>
    <xsd:element ma:displayName="MediaLengthInSeconds" ma:hidden="true" ma:index="20" ma:internalName="MediaLengthInSeconds" ma:readOnly="true" name="MediaLengthInSeconds" nillable="true">
      <xsd:simpleType>
        <xsd:restriction base="dms:Unknown"/>
      </xsd:simpleType>
    </xsd:element>
  </xsd:schema>
  <xsd:schema xmlns:dms="http://schemas.microsoft.com/office/2006/documentManagement/types" xmlns:pc="http://schemas.microsoft.com/office/infopath/2007/PartnerControls" xmlns:xs="http://www.w3.org/2001/XMLSchema" xmlns:xsd="http://www.w3.org/2001/XMLSchema" elementFormDefault="qualified" targetNamespace="d8bf7e14-3e59-4538-8cf3-8364c440f03f">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element ma:displayName="Sharing Hint Hash" ma:hidden="true" ma:index="18" ma:internalName="SharingHintHash" ma:readOnly="true" name="SharingHintHash" nillable="true">
      <xsd:simpleType>
        <xsd:restriction base="dms:Text"/>
      </xsd:simpleType>
    </xsd:element>
  </xsd:schema>
  <xsd:schema xmlns="http://schemas.openxmlformats.org/package/2006/metadata/core-properties" xmlns:dc="http://purl.org/dc/elements/1.1/" xmlns:dcterms="http://purl.org/dc/terms/" xmlns:odoc="http://schemas.microsoft.com/internal/obd" xmlns:xsd="http://www.w3.org/2001/XMLSchema"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pc="http://schemas.microsoft.com/office/infopath/2007/PartnerControls" xmlns:xs="http://www.w3.org/2001/XMLSchema"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934B85-4A65-4A08-8ACE-D8516A1E35C0}">
  <ds:schemaRefs>
    <ds:schemaRef ds:uri="http://schemas.microsoft.com/sharepoint/v3/contenttype/forms"/>
  </ds:schemaRefs>
</ds:datastoreItem>
</file>

<file path=customXml/itemProps2.xml><?xml version="1.0" encoding="utf-8"?>
<ds:datastoreItem xmlns:ds="http://schemas.openxmlformats.org/officeDocument/2006/customXml" ds:itemID="{A5E51BB3-6CBF-4302-A600-F7B927247E2D}">
  <ds:schemaRefs>
    <ds:schemaRef ds:uri="http://schemas.microsoft.com/office/2006/documentManagement/types"/>
    <ds:schemaRef ds:uri="d8bf7e14-3e59-4538-8cf3-8364c440f03f"/>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2d7d35f-8ce5-4d11-90d9-2de0b7823a0b"/>
    <ds:schemaRef ds:uri="http://www.w3.org/XML/1998/namespace"/>
  </ds:schemaRefs>
</ds:datastoreItem>
</file>

<file path=customXml/itemProps3.xml><?xml version="1.0" encoding="utf-8"?>
<ds:datastoreItem xmlns:ds="http://schemas.openxmlformats.org/officeDocument/2006/customXml" ds:itemID="{E3FB7550-F006-4256-A7C9-52F5F311A857}">
  <ds:schemaRefs>
    <ds:schemaRef ds:uri="http://schemas.microsoft.com/office/2006/metadata/contentType"/>
    <ds:schemaRef ds:uri="http://schemas.microsoft.com/office/2006/metadata/properties/metaAttributes"/>
    <ds:schemaRef ds:uri="62d7d35f-8ce5-4d11-90d9-2de0b7823a0b"/>
    <ds:schemaRef ds:uri="d8bf7e14-3e59-4538-8cf3-8364c440f03f"/>
    <ds:schemaRef ds:uri="http://schemas.microsoft.com/office/2006/metadata/properties"/>
    <ds:schemaRef ds:uri="http://www.w3.org/2001/XMLSchem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JFN Finance Report - Guidance</vt:lpstr>
      <vt:lpstr>August 2023</vt:lpstr>
      <vt:lpstr>June 2023</vt:lpstr>
      <vt:lpstr>March 2023</vt:lpstr>
      <vt:lpstr>December 2022</vt:lpstr>
      <vt:lpstr>September 2022</vt:lpstr>
      <vt:lpstr>June 2022</vt:lpstr>
      <vt:lpstr>March 2022</vt:lpstr>
      <vt:lpstr>December 2021</vt:lpstr>
      <vt:lpstr>September 2021</vt:lpstr>
      <vt:lpstr>'JFN Finance Report - Guidance'!Print_Area</vt:lpstr>
      <vt:lpstr>'June 2022'!Print_Area</vt:lpstr>
      <vt:lpstr>'March 2022'!Print_Area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 Murphy</dc:creator>
  <cp:keywords/>
  <dc:description/>
  <cp:lastModifiedBy>Teresa Murphy</cp:lastModifiedBy>
  <cp:revision>1</cp:revision>
  <dcterms:created xsi:type="dcterms:W3CDTF">2021-06-25T05:06:49Z</dcterms:created>
  <dcterms:modified xsi:type="dcterms:W3CDTF">2025-12-10T23:19:54Z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ntentTypeId">
    <vt:lpwstr>0x010100B11D52AEA392C2479AA5E42D665BE598</vt:lpwstr>
  </property>
  <property fmtid="{D5CDD505-2E9C-101B-9397-08002B2CF9AE}" pid="4" name="PrimaryLocation">
    <vt:lpwstr>End of Project Report</vt:lpwstr>
  </property>
  <property fmtid="{D5CDD505-2E9C-101B-9397-08002B2CF9AE}" pid="5" name="PrimaryLocationID">
    <vt:lpwstr>CRPT-0002103</vt:lpwstr>
  </property>
  <property fmtid="{D5CDD505-2E9C-101B-9397-08002B2CF9AE}" pid="6" name="document_added_date">
    <vt:lpwstr>10/11/2023 11:25:42 AM</vt:lpwstr>
  </property>
  <property fmtid="{D5CDD505-2E9C-101B-9397-08002B2CF9AE}" pid="7" name="VersionNumber">
    <vt:lpwstr>1</vt:lpwstr>
  </property>
  <property fmtid="{D5CDD505-2E9C-101B-9397-08002B2CF9AE}" pid="8" name="MSIP_Label_85ee7273-0db7-44cc-b9e4-a4e4dce5f863_Enabled">
    <vt:lpwstr>true</vt:lpwstr>
  </property>
  <property fmtid="{D5CDD505-2E9C-101B-9397-08002B2CF9AE}" pid="9" name="MSIP_Label_85ee7273-0db7-44cc-b9e4-a4e4dce5f863_SetDate">
    <vt:lpwstr>2025-11-24T00:29:19Z</vt:lpwstr>
  </property>
  <property fmtid="{D5CDD505-2E9C-101B-9397-08002B2CF9AE}" pid="10" name="MSIP_Label_85ee7273-0db7-44cc-b9e4-a4e4dce5f863_Method">
    <vt:lpwstr>Standard</vt:lpwstr>
  </property>
  <property fmtid="{D5CDD505-2E9C-101B-9397-08002B2CF9AE}" pid="11" name="MSIP_Label_85ee7273-0db7-44cc-b9e4-a4e4dce5f863_Name">
    <vt:lpwstr>Unclassified - Information Leadership Session</vt:lpwstr>
  </property>
  <property fmtid="{D5CDD505-2E9C-101B-9397-08002B2CF9AE}" pid="12" name="MSIP_Label_85ee7273-0db7-44cc-b9e4-a4e4dce5f863_SiteId">
    <vt:lpwstr>f0cbb24f-a2f6-498f-b536-6eb9a13a357c</vt:lpwstr>
  </property>
  <property fmtid="{D5CDD505-2E9C-101B-9397-08002B2CF9AE}" pid="13" name="MSIP_Label_85ee7273-0db7-44cc-b9e4-a4e4dce5f863_ActionId">
    <vt:lpwstr>cb6f7511-239d-4a23-b0e3-6023041e9430</vt:lpwstr>
  </property>
  <property fmtid="{D5CDD505-2E9C-101B-9397-08002B2CF9AE}" pid="14" name="MSIP_Label_85ee7273-0db7-44cc-b9e4-a4e4dce5f863_ContentBits">
    <vt:lpwstr>0</vt:lpwstr>
  </property>
  <property fmtid="{D5CDD505-2E9C-101B-9397-08002B2CF9AE}" pid="15" name="MSIP_Label_85ee7273-0db7-44cc-b9e4-a4e4dce5f863_Tag">
    <vt:lpwstr>10, 3, 0, 2</vt:lpwstr>
  </property>
</Properties>
</file>